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0" yWindow="540" windowWidth="15390" windowHeight="11700" tabRatio="757" activeTab="6"/>
  </bookViews>
  <sheets>
    <sheet name="ORÇAMENTO BASE" sheetId="16" r:id="rId1"/>
    <sheet name="Plan_Sinapi-nov18" sheetId="15" state="hidden" r:id="rId2"/>
    <sheet name="PLANILHA " sheetId="3" state="hidden" r:id="rId3"/>
    <sheet name="MEMORIA DE CALCULO" sheetId="9" r:id="rId4"/>
    <sheet name="COMPOSIÇÕES" sheetId="12" r:id="rId5"/>
    <sheet name="BDI" sheetId="17" r:id="rId6"/>
    <sheet name="CRONOGRAMA" sheetId="18" r:id="rId7"/>
  </sheets>
  <externalReferences>
    <externalReference r:id="rId8"/>
    <externalReference r:id="rId9"/>
    <externalReference r:id="rId10"/>
    <externalReference r:id="rId11"/>
  </externalReferences>
  <definedNames>
    <definedName name="ACOMPANHAMENTO" hidden="1">IF(VALUE([1]Menu!$O$4)=2,"BM","PLE")</definedName>
    <definedName name="_xlnm.Print_Area" localSheetId="5">BDI!$A$1:$C$36</definedName>
    <definedName name="_xlnm.Print_Area" localSheetId="4">COMPOSIÇÕES!$A$1:$F$24</definedName>
    <definedName name="_xlnm.Print_Area" localSheetId="6">CRONOGRAMA!$A$1:$J$22</definedName>
    <definedName name="_xlnm.Print_Area" localSheetId="3">'MEMORIA DE CALCULO'!$A$1:$H$121</definedName>
    <definedName name="_xlnm.Print_Area" localSheetId="0">'ORÇAMENTO BASE'!$A$1:$H$50</definedName>
    <definedName name="_xlnm.Print_Area" localSheetId="1">'Plan_Sinapi-nov18'!$A$1:$I$51</definedName>
    <definedName name="_xlnm.Print_Area" localSheetId="2">'PLANILHA '!$A$1:$I$51</definedName>
    <definedName name="AUTOEVENTO" hidden="1">[1]CÁLCULO!$A$12</definedName>
    <definedName name="CÁLCULO.NúmeroDeFrentes" hidden="1">COLUMN([1]CÁLCULO!$AA$15)-COLUMN([1]CÁLCULO!$Q$15)</definedName>
    <definedName name="CÁLCULO.TotalAdmLocal" hidden="1">IF(AUTOEVENTO="manual",SUMIF([1]CÁLCULO!$M$15:$M$282,1,[1]ORÇAMENTO!$X$15:$X$282),0)</definedName>
    <definedName name="creaPLE">[2]DADOS!$C$20</definedName>
    <definedName name="deactivatedados.form1" localSheetId="0">IF(#REF!="","",VALUE(LEFT(#REF!,(FIND("-",#REF!,1))-1)))</definedName>
    <definedName name="deactivatedados.form1" localSheetId="1">IF(#REF!="","",VALUE(LEFT(#REF!,(FIND("-",#REF!,1))-1)))</definedName>
    <definedName name="deactivatedados.form1">IF(#REF!="","",VALUE(LEFT(#REF!,(FIND("-",#REF!,1))-1)))</definedName>
    <definedName name="Eventos">OFFSET([2]DADOS!$A$33,1,0):OFFSET([2]DADOS!$C$39,-1,0)</definedName>
    <definedName name="hoje">TODAY()</definedName>
    <definedName name="Import.Apelido" hidden="1">[1]DADOS!$F$16</definedName>
    <definedName name="Import.CR" hidden="1">[1]DADOS!$F$7</definedName>
    <definedName name="Import.CTEF" hidden="1">[1]DADOS!$F$36</definedName>
    <definedName name="Import.DataInicioObra" hidden="1">[1]DADOS!$F$46</definedName>
    <definedName name="Import.DescLote" hidden="1">[1]DADOS!$F$17</definedName>
    <definedName name="Import.empresa" hidden="1">[1]DADOS!$F$37</definedName>
    <definedName name="Import.Município">[2]DADOS!$D$10</definedName>
    <definedName name="Import.numEventos" localSheetId="0">OFFSET(#REF!,1,0):OFFSET(#REF!,-1,0)</definedName>
    <definedName name="Import.numEventos" localSheetId="1">OFFSET(#REF!,1,0):OFFSET(#REF!,-1,0)</definedName>
    <definedName name="Import.numEventos">OFFSET(#REF!,1,0):OFFSET(#REF!,-1,0)</definedName>
    <definedName name="Import.PLE">OFFSET([2]PLE!$E$33,1,0):OFFSET([2]PLE!$BB$39,-1,0)</definedName>
    <definedName name="Import.PLQ" localSheetId="0">OFFSET(#REF!,1,0):OFFSET(#REF!,-1,0)</definedName>
    <definedName name="Import.PLQ" localSheetId="1">OFFSET(#REF!,1,0):OFFSET(#REF!,-1,0)</definedName>
    <definedName name="Import.PLQ">OFFSET(#REF!,1,0):OFFSET(#REF!,-1,0)</definedName>
    <definedName name="Import.Proponente" hidden="1">[1]DADOS!$F$5</definedName>
    <definedName name="import.recurso" hidden="1">[1]DADOS!$F$4</definedName>
    <definedName name="Import.RespFiscalização" hidden="1">[1]DADOS!$F$50:$F$53</definedName>
    <definedName name="Import.SICONV" hidden="1">[1]DADOS!$F$8</definedName>
    <definedName name="LForçamento" localSheetId="0">OFFSET(#REF!,-1,0)</definedName>
    <definedName name="LForçamento" localSheetId="1">OFFSET(#REF!,-1,0)</definedName>
    <definedName name="LForçamento">OFFSET(#REF!,-1,0)</definedName>
    <definedName name="LIorçamento" localSheetId="0">OFFSET(#REF!,1,0)</definedName>
    <definedName name="LIorçamento" localSheetId="1">OFFSET(#REF!,1,0)</definedName>
    <definedName name="LIorçamento">OFFSET(#REF!,1,0)</definedName>
    <definedName name="mediçao">[2]PLE!$AX$28</definedName>
    <definedName name="numFrentes">COUNTIF([2]Eventograma_e_Quantitativos!$N$15:$BK$15,"&lt;&gt;"&amp;"")</definedName>
    <definedName name="PLE.Medicao" hidden="1">#REF!</definedName>
    <definedName name="PLE.ValorDoEvento" hidden="1">SUMIF([1]CÁLCULO!$M$15:$M$282,[1]PLE!$B1,OFFSET([1]CÁLCULO!$AA$15:$AA$282,0,[1]PLE!A$12))</definedName>
    <definedName name="PreçoServiçoPorFrente" localSheetId="0">OFFSET(#REF!,1,0):OFFSET(#REF!,-1,0)</definedName>
    <definedName name="PreçoServiçoPorFrente" localSheetId="1">OFFSET(#REF!,1,0):OFFSET(#REF!,-1,0)</definedName>
    <definedName name="PreçoServiçoPorFrente">OFFSET(#REF!,1,0):OFFSET(#REF!,-1,0)</definedName>
    <definedName name="respPLE">[2]DADOS!$A$20</definedName>
    <definedName name="TIPOORCAMENTO" hidden="1">IF(VALUE([1]Menu!$O$3)=2,"Licitado","Proposto")</definedName>
    <definedName name="TituloEventos">OFFSET([2]DADOS!$J$33,1,0):OFFSET([2]DADOS!$J$39,-1,0)</definedName>
    <definedName name="_xlnm.Print_Titles" localSheetId="3">'MEMORIA DE CALCULO'!$2:$6</definedName>
    <definedName name="_xlnm.Print_Titles" localSheetId="0">'ORÇAMENTO BASE'!$2:$8</definedName>
    <definedName name="_xlnm.Print_Titles" localSheetId="1">'Plan_Sinapi-nov18'!$1:$7</definedName>
    <definedName name="_xlnm.Print_Titles" localSheetId="2">'PLANILHA '!$1:$7</definedName>
  </definedNames>
  <calcPr calcId="181029"/>
</workbook>
</file>

<file path=xl/calcChain.xml><?xml version="1.0" encoding="utf-8"?>
<calcChain xmlns="http://schemas.openxmlformats.org/spreadsheetml/2006/main">
  <c r="H46" i="16" l="1"/>
  <c r="D19" i="9"/>
  <c r="H19" i="9" s="1"/>
  <c r="H17" i="9" s="1"/>
  <c r="D18" i="9"/>
  <c r="H18" i="9" s="1"/>
  <c r="D23" i="9"/>
  <c r="H23" i="9" s="1"/>
  <c r="D22" i="9"/>
  <c r="C15" i="18"/>
  <c r="C14" i="18"/>
  <c r="C13" i="18"/>
  <c r="C12" i="18"/>
  <c r="C11" i="18"/>
  <c r="H106" i="9"/>
  <c r="E42" i="16" s="1"/>
  <c r="H103" i="9"/>
  <c r="E41" i="16" s="1"/>
  <c r="H111" i="9"/>
  <c r="H110" i="9" s="1"/>
  <c r="E44" i="16" s="1"/>
  <c r="H114" i="9"/>
  <c r="H115" i="9"/>
  <c r="H116" i="9"/>
  <c r="H117" i="9"/>
  <c r="G41" i="16"/>
  <c r="G42" i="16"/>
  <c r="H121" i="9"/>
  <c r="D120" i="9"/>
  <c r="H120" i="9" s="1"/>
  <c r="D119" i="9"/>
  <c r="H119" i="9" s="1"/>
  <c r="H74" i="9"/>
  <c r="E32" i="16" s="1"/>
  <c r="H70" i="9"/>
  <c r="E31" i="16" s="1"/>
  <c r="H63" i="9"/>
  <c r="E29" i="16" s="1"/>
  <c r="H60" i="9"/>
  <c r="E28" i="16" s="1"/>
  <c r="H57" i="9"/>
  <c r="E27" i="16" s="1"/>
  <c r="H53" i="9"/>
  <c r="H52" i="9" s="1"/>
  <c r="E26" i="16" s="1"/>
  <c r="G26" i="16"/>
  <c r="G27" i="16"/>
  <c r="G28" i="16"/>
  <c r="G29" i="16"/>
  <c r="G14" i="16"/>
  <c r="A6" i="17"/>
  <c r="A5" i="17"/>
  <c r="H51" i="17"/>
  <c r="G51" i="17"/>
  <c r="F51" i="17"/>
  <c r="H29" i="17"/>
  <c r="G29" i="17"/>
  <c r="F29" i="17"/>
  <c r="C29" i="17"/>
  <c r="C27" i="17"/>
  <c r="C22" i="17"/>
  <c r="C43" i="17" s="1"/>
  <c r="H118" i="9"/>
  <c r="H83" i="9"/>
  <c r="H82" i="9"/>
  <c r="H81" i="9"/>
  <c r="H80" i="9"/>
  <c r="H79" i="9"/>
  <c r="H78" i="9"/>
  <c r="H67" i="9"/>
  <c r="E30" i="16" s="1"/>
  <c r="H50" i="9"/>
  <c r="H49" i="9"/>
  <c r="H48" i="9"/>
  <c r="H47" i="9"/>
  <c r="H46" i="9"/>
  <c r="H45" i="9"/>
  <c r="H43" i="9"/>
  <c r="H42" i="9"/>
  <c r="H31" i="9"/>
  <c r="H30" i="9" s="1"/>
  <c r="E20" i="16" s="1"/>
  <c r="H15" i="9"/>
  <c r="H14" i="9" s="1"/>
  <c r="E15" i="16" s="1"/>
  <c r="H12" i="9"/>
  <c r="H11" i="9" s="1"/>
  <c r="G24" i="16"/>
  <c r="G25" i="16"/>
  <c r="G30" i="16"/>
  <c r="G31" i="16"/>
  <c r="G32" i="16"/>
  <c r="G33" i="16"/>
  <c r="G20" i="16"/>
  <c r="G15" i="16"/>
  <c r="G16" i="16"/>
  <c r="G45" i="16"/>
  <c r="H39" i="9"/>
  <c r="H22" i="9"/>
  <c r="G21" i="16"/>
  <c r="H35" i="9"/>
  <c r="H34" i="9"/>
  <c r="G44" i="16"/>
  <c r="H101" i="9"/>
  <c r="H100" i="9" s="1"/>
  <c r="E40" i="16" s="1"/>
  <c r="H98" i="9"/>
  <c r="H97" i="9" s="1"/>
  <c r="E39" i="16" s="1"/>
  <c r="H95" i="9"/>
  <c r="H94" i="9" s="1"/>
  <c r="E38" i="16" s="1"/>
  <c r="H92" i="9"/>
  <c r="H91" i="9" s="1"/>
  <c r="E37" i="16" s="1"/>
  <c r="H89" i="9"/>
  <c r="H88" i="9" s="1"/>
  <c r="E36" i="16" s="1"/>
  <c r="H86" i="9"/>
  <c r="H85" i="9" s="1"/>
  <c r="E35" i="16" s="1"/>
  <c r="H38" i="9"/>
  <c r="H28" i="9"/>
  <c r="H27" i="9"/>
  <c r="E16" i="16" l="1"/>
  <c r="H21" i="9"/>
  <c r="E17" i="16" s="1"/>
  <c r="H41" i="16"/>
  <c r="H42" i="16"/>
  <c r="H113" i="9"/>
  <c r="E45" i="16" s="1"/>
  <c r="H45" i="16" s="1"/>
  <c r="H26" i="16"/>
  <c r="H44" i="16"/>
  <c r="H27" i="16"/>
  <c r="H29" i="16"/>
  <c r="H16" i="16"/>
  <c r="H28" i="16"/>
  <c r="H15" i="16"/>
  <c r="H31" i="16"/>
  <c r="H32" i="16"/>
  <c r="H30" i="16"/>
  <c r="H20" i="16"/>
  <c r="H41" i="9"/>
  <c r="E24" i="16" s="1"/>
  <c r="H24" i="16" s="1"/>
  <c r="H77" i="9"/>
  <c r="E33" i="16" s="1"/>
  <c r="H33" i="16" s="1"/>
  <c r="H44" i="9"/>
  <c r="E25" i="16" s="1"/>
  <c r="H25" i="16" s="1"/>
  <c r="E14" i="16"/>
  <c r="H14" i="16" s="1"/>
  <c r="H37" i="9"/>
  <c r="E22" i="16" s="1"/>
  <c r="H33" i="9"/>
  <c r="E21" i="16" s="1"/>
  <c r="H21" i="16" s="1"/>
  <c r="H26" i="9"/>
  <c r="E19" i="16" s="1"/>
  <c r="H23" i="16" l="1"/>
  <c r="D13" i="18" s="1"/>
  <c r="G39" i="16"/>
  <c r="H39" i="16" s="1"/>
  <c r="G35" i="16"/>
  <c r="H35" i="16" s="1"/>
  <c r="G22" i="16"/>
  <c r="H22" i="16" s="1"/>
  <c r="G19" i="16"/>
  <c r="H19" i="16" s="1"/>
  <c r="G17" i="16"/>
  <c r="H17" i="16" s="1"/>
  <c r="H13" i="16" s="1"/>
  <c r="D11" i="18" s="1"/>
  <c r="H50" i="15"/>
  <c r="F50" i="15"/>
  <c r="H48" i="15"/>
  <c r="F48" i="15"/>
  <c r="H47" i="15"/>
  <c r="F47" i="15"/>
  <c r="H46" i="15"/>
  <c r="F46" i="15"/>
  <c r="H44" i="15"/>
  <c r="F44" i="15"/>
  <c r="H42" i="15"/>
  <c r="F42" i="15"/>
  <c r="H41" i="15"/>
  <c r="F41" i="15"/>
  <c r="H40" i="15"/>
  <c r="F40" i="15"/>
  <c r="H39" i="15"/>
  <c r="F39" i="15"/>
  <c r="H38" i="15"/>
  <c r="F38" i="15"/>
  <c r="H37" i="15"/>
  <c r="F37" i="15"/>
  <c r="H36" i="15"/>
  <c r="F36" i="15"/>
  <c r="H35" i="15"/>
  <c r="F35" i="15"/>
  <c r="H34" i="15"/>
  <c r="F34" i="15"/>
  <c r="I34" i="15" s="1"/>
  <c r="H33" i="15"/>
  <c r="F33" i="15"/>
  <c r="H31" i="15"/>
  <c r="F31" i="15"/>
  <c r="H30" i="15"/>
  <c r="F30" i="15"/>
  <c r="H29" i="15"/>
  <c r="F29" i="15"/>
  <c r="H28" i="15"/>
  <c r="F28" i="15"/>
  <c r="H26" i="15"/>
  <c r="I26" i="15" s="1"/>
  <c r="F26" i="15"/>
  <c r="H25" i="15"/>
  <c r="I25" i="15" s="1"/>
  <c r="F25" i="15"/>
  <c r="H23" i="15"/>
  <c r="F23" i="15"/>
  <c r="H22" i="15"/>
  <c r="I22" i="15" s="1"/>
  <c r="F22" i="15"/>
  <c r="H21" i="15"/>
  <c r="F21" i="15"/>
  <c r="H19" i="15"/>
  <c r="I19" i="15" s="1"/>
  <c r="I18" i="15" s="1"/>
  <c r="F19" i="15"/>
  <c r="H17" i="15"/>
  <c r="F17" i="15"/>
  <c r="H16" i="15"/>
  <c r="I16" i="15" s="1"/>
  <c r="F16" i="15"/>
  <c r="H14" i="15"/>
  <c r="H13" i="15"/>
  <c r="H50" i="3"/>
  <c r="H48" i="3"/>
  <c r="H47" i="3"/>
  <c r="H46" i="3"/>
  <c r="H44" i="3"/>
  <c r="H42" i="3"/>
  <c r="H41" i="3"/>
  <c r="H40" i="3"/>
  <c r="H39" i="3"/>
  <c r="H38" i="3"/>
  <c r="H37" i="3"/>
  <c r="H36" i="3"/>
  <c r="H35" i="3"/>
  <c r="H34" i="3"/>
  <c r="H33" i="3"/>
  <c r="H31" i="3"/>
  <c r="H30" i="3"/>
  <c r="H29" i="3"/>
  <c r="H28" i="3"/>
  <c r="H26" i="3"/>
  <c r="H25" i="3"/>
  <c r="H23" i="3"/>
  <c r="H22" i="3"/>
  <c r="H21" i="3"/>
  <c r="H19" i="3"/>
  <c r="H17" i="3"/>
  <c r="H16" i="3"/>
  <c r="H14" i="3"/>
  <c r="H13" i="3"/>
  <c r="L11" i="18" l="1"/>
  <c r="E11" i="18" s="1"/>
  <c r="L13" i="18"/>
  <c r="H18" i="16"/>
  <c r="D12" i="18" s="1"/>
  <c r="L12" i="18" s="1"/>
  <c r="E12" i="18" s="1"/>
  <c r="K12" i="18" s="1"/>
  <c r="I36" i="15"/>
  <c r="I38" i="15"/>
  <c r="I40" i="15"/>
  <c r="I42" i="15"/>
  <c r="I46" i="15"/>
  <c r="I47" i="15"/>
  <c r="I50" i="15"/>
  <c r="I49" i="15" s="1"/>
  <c r="I33" i="15"/>
  <c r="I30" i="15"/>
  <c r="I17" i="15"/>
  <c r="I23" i="15"/>
  <c r="I41" i="15"/>
  <c r="I28" i="15"/>
  <c r="I21" i="15"/>
  <c r="I37" i="15"/>
  <c r="I48" i="15"/>
  <c r="I45" i="15" s="1"/>
  <c r="I29" i="15"/>
  <c r="I31" i="15"/>
  <c r="I44" i="15"/>
  <c r="I43" i="15" s="1"/>
  <c r="G36" i="16"/>
  <c r="H36" i="16" s="1"/>
  <c r="G37" i="16"/>
  <c r="H37" i="16" s="1"/>
  <c r="G38" i="16"/>
  <c r="H38" i="16" s="1"/>
  <c r="G40" i="16"/>
  <c r="H40" i="16" s="1"/>
  <c r="I39" i="15"/>
  <c r="I35" i="15"/>
  <c r="I24" i="15"/>
  <c r="I27" i="15"/>
  <c r="I15" i="15"/>
  <c r="C22" i="12"/>
  <c r="B22" i="12"/>
  <c r="C20" i="12"/>
  <c r="B20" i="12"/>
  <c r="E18" i="12"/>
  <c r="F18" i="12" s="1"/>
  <c r="C18" i="12"/>
  <c r="B18" i="12"/>
  <c r="F17" i="12"/>
  <c r="C17" i="12"/>
  <c r="F15" i="12"/>
  <c r="C15" i="12"/>
  <c r="F14" i="12"/>
  <c r="C14" i="12"/>
  <c r="F50" i="3"/>
  <c r="F48" i="3"/>
  <c r="F47" i="3"/>
  <c r="F46" i="3"/>
  <c r="F44" i="3"/>
  <c r="F42" i="3"/>
  <c r="F41" i="3"/>
  <c r="F40" i="3"/>
  <c r="F39" i="3"/>
  <c r="F38" i="3"/>
  <c r="F37" i="3"/>
  <c r="F36" i="3"/>
  <c r="F35" i="3"/>
  <c r="F34" i="3"/>
  <c r="F33" i="3"/>
  <c r="F31" i="3"/>
  <c r="F30" i="3"/>
  <c r="F29" i="3"/>
  <c r="F28" i="3"/>
  <c r="F26" i="3"/>
  <c r="F25" i="3"/>
  <c r="F23" i="3"/>
  <c r="F22" i="3"/>
  <c r="F21" i="3"/>
  <c r="F19" i="3"/>
  <c r="F17" i="3"/>
  <c r="F16" i="3"/>
  <c r="G13" i="18" l="1"/>
  <c r="G19" i="18" s="1"/>
  <c r="F13" i="18"/>
  <c r="F19" i="18" s="1"/>
  <c r="E13" i="18"/>
  <c r="K11" i="18"/>
  <c r="H34" i="16"/>
  <c r="D14" i="18" s="1"/>
  <c r="L14" i="18" s="1"/>
  <c r="H14" i="18" s="1"/>
  <c r="K14" i="18" s="1"/>
  <c r="H43" i="16"/>
  <c r="D15" i="18" s="1"/>
  <c r="F19" i="12"/>
  <c r="E20" i="12" s="1"/>
  <c r="F20" i="12" s="1"/>
  <c r="F16" i="12"/>
  <c r="I32" i="15"/>
  <c r="I20" i="15"/>
  <c r="I16" i="3"/>
  <c r="I19" i="3"/>
  <c r="I18" i="3" s="1"/>
  <c r="I22" i="3"/>
  <c r="I25" i="3"/>
  <c r="I28" i="3"/>
  <c r="I30" i="3"/>
  <c r="I33" i="3"/>
  <c r="I35" i="3"/>
  <c r="I37" i="3"/>
  <c r="I39" i="3"/>
  <c r="I41" i="3"/>
  <c r="I44" i="3"/>
  <c r="I43" i="3" s="1"/>
  <c r="I47" i="3"/>
  <c r="I50" i="3"/>
  <c r="I49" i="3" s="1"/>
  <c r="I17" i="3"/>
  <c r="I21" i="3"/>
  <c r="I23" i="3"/>
  <c r="I26" i="3"/>
  <c r="I29" i="3"/>
  <c r="I31" i="3"/>
  <c r="I34" i="3"/>
  <c r="I36" i="3"/>
  <c r="I38" i="3"/>
  <c r="I40" i="3"/>
  <c r="I42" i="3"/>
  <c r="I46" i="3"/>
  <c r="I48" i="3"/>
  <c r="H13" i="18" l="1"/>
  <c r="K13" i="18" s="1"/>
  <c r="E19" i="18"/>
  <c r="E21" i="18"/>
  <c r="D18" i="18"/>
  <c r="G20" i="18" s="1"/>
  <c r="H19" i="18"/>
  <c r="L15" i="18"/>
  <c r="I15" i="18" s="1"/>
  <c r="F21" i="12"/>
  <c r="E22" i="12" s="1"/>
  <c r="F22" i="12" s="1"/>
  <c r="F23" i="12" s="1"/>
  <c r="I45" i="3"/>
  <c r="I24" i="3"/>
  <c r="I15" i="3"/>
  <c r="I27" i="3"/>
  <c r="I20" i="3"/>
  <c r="I32" i="3"/>
  <c r="F20" i="18" l="1"/>
  <c r="H20" i="18"/>
  <c r="I19" i="18"/>
  <c r="I20" i="18" s="1"/>
  <c r="E20" i="18"/>
  <c r="J15" i="18"/>
  <c r="J19" i="18" s="1"/>
  <c r="J20" i="18" s="1"/>
  <c r="E22" i="18"/>
  <c r="F21" i="18"/>
  <c r="F13" i="3"/>
  <c r="I13" i="3" s="1"/>
  <c r="F13" i="15"/>
  <c r="I13" i="15" s="1"/>
  <c r="F14" i="3"/>
  <c r="I14" i="3" s="1"/>
  <c r="F14" i="15"/>
  <c r="I14" i="15" s="1"/>
  <c r="F22" i="18" l="1"/>
  <c r="G21" i="18"/>
  <c r="K15" i="18"/>
  <c r="K17" i="18" s="1"/>
  <c r="K19" i="18"/>
  <c r="I12" i="3"/>
  <c r="I12" i="15"/>
  <c r="I51" i="15" s="1"/>
  <c r="G22" i="18" l="1"/>
  <c r="H21" i="18"/>
  <c r="I51" i="3"/>
  <c r="I21" i="18" l="1"/>
  <c r="H22" i="18"/>
  <c r="J21" i="18" l="1"/>
  <c r="J22" i="18" s="1"/>
  <c r="I22" i="18"/>
</calcChain>
</file>

<file path=xl/sharedStrings.xml><?xml version="1.0" encoding="utf-8"?>
<sst xmlns="http://schemas.openxmlformats.org/spreadsheetml/2006/main" count="895" uniqueCount="393">
  <si>
    <r>
      <rPr>
        <b/>
        <sz val="11"/>
        <rFont val="Arial"/>
        <family val="2"/>
      </rPr>
      <t>PLANILHA ORÇAMENTÁRIA</t>
    </r>
  </si>
  <si>
    <r>
      <rPr>
        <b/>
        <sz val="7"/>
        <rFont val="Arial"/>
        <family val="2"/>
      </rPr>
      <t>ITEM / SUB ITEM</t>
    </r>
  </si>
  <si>
    <r>
      <rPr>
        <b/>
        <sz val="7"/>
        <rFont val="Arial"/>
        <family val="2"/>
      </rPr>
      <t>FONTE</t>
    </r>
  </si>
  <si>
    <r>
      <rPr>
        <b/>
        <sz val="7"/>
        <rFont val="Arial"/>
        <family val="2"/>
      </rPr>
      <t>CÓDIGO FONTE</t>
    </r>
  </si>
  <si>
    <r>
      <rPr>
        <b/>
        <sz val="7"/>
        <rFont val="Arial"/>
        <family val="2"/>
      </rPr>
      <t>UNID.</t>
    </r>
  </si>
  <si>
    <r>
      <rPr>
        <b/>
        <sz val="7"/>
        <rFont val="Arial"/>
        <family val="2"/>
      </rPr>
      <t>QUANT.</t>
    </r>
  </si>
  <si>
    <r>
      <rPr>
        <b/>
        <sz val="7"/>
        <rFont val="Arial"/>
        <family val="2"/>
      </rPr>
      <t>CUSTO UNIT.</t>
    </r>
  </si>
  <si>
    <r>
      <rPr>
        <b/>
        <sz val="7"/>
        <rFont val="Arial"/>
        <family val="2"/>
      </rPr>
      <t>PREÇO TOTAL</t>
    </r>
  </si>
  <si>
    <t>SERVIÇOS PRELIMINARES</t>
  </si>
  <si>
    <t>PINTURA</t>
  </si>
  <si>
    <t>INSTALAÇÕES ELÉTRICAS</t>
  </si>
  <si>
    <t>BDI :</t>
  </si>
  <si>
    <t>COMISSÃO PERMANENTE DE LICITAÇÃO-CPL</t>
  </si>
  <si>
    <t>m2</t>
  </si>
  <si>
    <t>1.1</t>
  </si>
  <si>
    <t>M²</t>
  </si>
  <si>
    <t>1.2</t>
  </si>
  <si>
    <t>2.1</t>
  </si>
  <si>
    <t>3.1</t>
  </si>
  <si>
    <t>2.2</t>
  </si>
  <si>
    <t>5.1</t>
  </si>
  <si>
    <t>5.2</t>
  </si>
  <si>
    <t>4.1</t>
  </si>
  <si>
    <t>4.2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</si>
  <si>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</si>
  <si>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</si>
  <si>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</si>
  <si>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</si>
  <si>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</si>
  <si>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</si>
  <si>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</si>
  <si>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</si>
  <si>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</si>
  <si>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</si>
  <si>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</si>
  <si>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</si>
  <si>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</si>
  <si>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</si>
  <si>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9.1</t>
  </si>
  <si>
    <t>9.2</t>
  </si>
  <si>
    <t>9.3</t>
  </si>
  <si>
    <t>UN</t>
  </si>
  <si>
    <t>10.1</t>
  </si>
  <si>
    <t>M</t>
  </si>
  <si>
    <t>74209/001</t>
  </si>
  <si>
    <t>PLACA DE OBRA EM CHAPA DE ACO GALVANIZADO</t>
  </si>
  <si>
    <t>74220/001</t>
  </si>
  <si>
    <t>TAPUME DE CHAPA DE MADEIRA COMPENSADA, E= 6MM, COM PINTURA A CAL E REAPROVEITAMENTO DE 2X</t>
  </si>
  <si>
    <t>ALVENARIA DE VEDAÇÃO DE BLOCOS CERÂMICOS FURADOS NA HORIZONTAL DE 9X19X19CM (ESPESSURA 9CM) DE PAREDES COM ÁREA LÍQUIDA MAIOR OU IGUAL A 6M² SEM VÃOS E ARGAMASSA DE ASSENTAMENTO COM PREPARO EM BETONEIRA. AF_06/2014</t>
  </si>
  <si>
    <t>APLICAÇÃO E LIXAMENTO DE MASSA LÁTEX EM PAREDES, UMA DEMÃO. AF_06/2014</t>
  </si>
  <si>
    <t>APLICAÇÃO MANUAL DE PINTURA COM TINTA LÁTEX ACRÍLICA EM PAREDES, DUAS DEMÃOS. AF_06/2014</t>
  </si>
  <si>
    <t>PREFEITURA MUNICIPAL DE CEDRO-PE</t>
  </si>
  <si>
    <t>COMP</t>
  </si>
  <si>
    <t>92396</t>
  </si>
  <si>
    <t>EXECUÇÃO DE PASSEIO EM PISO INTERTRAVADO, COM BLOCO RETANGULAR COR NATURAL DE 20 X 10 CM, ESPESSURA 6 CM. AF_12/2015</t>
  </si>
  <si>
    <t>M2</t>
  </si>
  <si>
    <t>9540</t>
  </si>
  <si>
    <t>ENTRADA DE ENERGIA ELÉTRICA AÉREA MONOFÁSICA 50A COM POSTE DE CONCRETO, INCLUSIVE CABEAMENTO, CAIXA DE PROTEÇÃO PARA MEDIDOR E ATERRAMENTO.</t>
  </si>
  <si>
    <t>83478</t>
  </si>
  <si>
    <t>LUMINARIA FECHADA PARA ILUMINACAO PUBLICA - LAMPADAS DE 250/500W - FORNECIMENTO E INSTALACAO (EXCLUINDO LAMPADAS)</t>
  </si>
  <si>
    <t>PISOS</t>
  </si>
  <si>
    <t>URBANIZAÇÃO</t>
  </si>
  <si>
    <t>DIVERSOS</t>
  </si>
  <si>
    <t>COMPOSIÇÃO</t>
  </si>
  <si>
    <t xml:space="preserve">LIMPEZA GERAL DA OBRA </t>
  </si>
  <si>
    <t>UNID</t>
  </si>
  <si>
    <t>LARGURA</t>
  </si>
  <si>
    <t>PROF</t>
  </si>
  <si>
    <t>TAXA</t>
  </si>
  <si>
    <t>TOTAL</t>
  </si>
  <si>
    <t>M3</t>
  </si>
  <si>
    <t>94274</t>
  </si>
  <si>
    <t>ASSENTAMENTO DE GUIA (MEIO-FIO) EM TRECHO CURVO, CONFECCIONADA EM CONCRETO PRÉ-FABRICADO, DIMENSÕES 100X15X13X30 CM (COMPRIMENTO X BASE INFERIOR X BASE SUPERIOR X ALTURA), PARA VIAS URBANAS (USO VIÁRIO). AF_06/2016</t>
  </si>
  <si>
    <t>91863</t>
  </si>
  <si>
    <t>ELETRODUTO RÍGIDO ROSCÁVEL, PVC, DN 25 MM (3/4"), PARA CIRCUITOS TERMINAIS, INSTALADO EM FORRO - FORNECIMENTO E INSTALAÇÃO. AF_12/2015</t>
  </si>
  <si>
    <t>97891</t>
  </si>
  <si>
    <t>CAIXA ENTERRADA ELÉTRICA RETANGULAR, EM ALVENARIA COM BLOCOS DE CONCRETO, FUNDO COM BRITA, DIMENSÕES INTERNAS: 0,4X0,4X0,4 M. AF_05/2018</t>
  </si>
  <si>
    <t>74130/3</t>
  </si>
  <si>
    <t>DISJUNTOR TERMOMAGNETICO BIPOLAR PADRAO NEMA (AMERICANO) 10 A 50A 240V, FORNECIMENTO E INSTALACAO</t>
  </si>
  <si>
    <t>74131/1</t>
  </si>
  <si>
    <t>QUADRO DE DISTRIBUICAO DE ENERGIA DE EMBUTIR, EM CHAPA METALICA, PARA 3 DISJUNTORES TERMOMAGNETICOS MONOPOLARES SEM BARRAMENTO FORNECIMENTO E INSTALACAO</t>
  </si>
  <si>
    <t>95736</t>
  </si>
  <si>
    <t>LUVA PARA ELETRODUTO, PVC, SOLDÁVEL, DN 25 MM (3/4), APARENTE, INSTALADA EM PAREDE - FORNECIMENTO E INSTALAÇÃO. AF_11/2016_P</t>
  </si>
  <si>
    <t>87878</t>
  </si>
  <si>
    <t>CHAPISCO APLICADO EM ALVENARIAS E ESTRUTURAS DE CONCRETO INTERNAS, COM COLHER DE PEDREIRO.  ARGAMASSA TRAÇO 1:3 COM PREPARO MANUAL. AF_06/2014</t>
  </si>
  <si>
    <t>87530</t>
  </si>
  <si>
    <t>MASSA ÚNICA, PARA RECEBIMENTO DE PINTURA, EM ARGAMASSA TRAÇO 1:2:8, PREPARO MANUAL, APLICADA MANUALMENTE EM FACES INTERNAS DE PAREDES DE AMB
IENTES COM ÁREA MENOR QUE 10M2, ESPESSURA DE 20MM, COM EXECUÇÃO DE TALISCAS. AF_06/2014</t>
  </si>
  <si>
    <t>87503</t>
  </si>
  <si>
    <t>96985</t>
  </si>
  <si>
    <t>HASTE DE ATERRAMENTO 5/8  PARA SPDA - FORNECIMENTO E INSTALAÇÃO. AF_12/2017</t>
  </si>
  <si>
    <t>85180</t>
  </si>
  <si>
    <t>PLANTIO DE GRAMA ESMERALDA EM ROLO</t>
  </si>
  <si>
    <t>79480</t>
  </si>
  <si>
    <t>ESCAVACAO MECANICA CAMPO ABERTO EM SOLO EXCETO ROCHA ATE 2,00M PROFUNDIDADE</t>
  </si>
  <si>
    <t>88483</t>
  </si>
  <si>
    <t xml:space="preserve">APLICAÇÃO DE FUNDO SELADOR LÁTEX PVA EM PAREDES, UMA DEMÃO. AF_06/2014 </t>
  </si>
  <si>
    <t>88495</t>
  </si>
  <si>
    <t>88489</t>
  </si>
  <si>
    <t>9537</t>
  </si>
  <si>
    <t xml:space="preserve"> LIMPEZA FINAL DA OBRA </t>
  </si>
  <si>
    <t>MEMÓRIA DE CÁLCULO</t>
  </si>
  <si>
    <t>DESCRIÇÃO SERVIÇO</t>
  </si>
  <si>
    <t>INFRA ESTRUTURA</t>
  </si>
  <si>
    <t>REVESTIMENTO</t>
  </si>
  <si>
    <t>LOCAL DA OBRA</t>
  </si>
  <si>
    <t>CABO DE COBRE FLEXÍVEL ISOLADO, 10 MM², ANTI-CHAMA 450/750 V, PARA CIRCUITOS TERMINAIS - FORNECIMENTO E INSTALAÇÃO. AF_12/2015</t>
  </si>
  <si>
    <t xml:space="preserve">91932 </t>
  </si>
  <si>
    <t xml:space="preserve"> CABO DE COBRE FLEXÍVEL ISOLADO, 2,5 MM², ANTI-CHAMA 0,6/1,0 KV, PARA CIRCUITOS TERMINAIS - FORNECIMENTO E INSTALAÇÃO. AF_12/2015 </t>
  </si>
  <si>
    <t>91927</t>
  </si>
  <si>
    <t>EMENDA DOS TUBOS</t>
  </si>
  <si>
    <t>LIGAÇÃO DO MEDIDOR AO QUADRO DE DISTRIBUIÇÃO</t>
  </si>
  <si>
    <t>ATERRAMENTO DOSPOSTES</t>
  </si>
  <si>
    <t>DESCRIÇÃO DOS SERVIÇO</t>
  </si>
  <si>
    <t>PORTICO</t>
  </si>
  <si>
    <t>95957</t>
  </si>
  <si>
    <t>EXECUÇÃO DE ESTRUTURAS DE CONCRETO ARMADO, PARA EDIFICAÇÃO INSTITUCIONAL TÉRREA, FCK = 25 MPA. AF_01/2017</t>
  </si>
  <si>
    <t>SUPERESTRUTURA</t>
  </si>
  <si>
    <t>BRASÃO DA CIDADE EM ACRLICO LUMINOSO</t>
  </si>
  <si>
    <t>LETREIRO LUMINOSOS COM LETRAS EM ACRLICO MEDINDO 0.53CM DE ALTURA E LARGURA PROPORCINAL</t>
  </si>
  <si>
    <t>BASE DO PILAR 01</t>
  </si>
  <si>
    <t>BASE DO PILAR 02</t>
  </si>
  <si>
    <t>SAPATA 01</t>
  </si>
  <si>
    <t>SAPATA 02</t>
  </si>
  <si>
    <t>LIGAÇÃO DOS DAS LAMPADAS E LETREIROS</t>
  </si>
  <si>
    <t>BASE DO PORTICO</t>
  </si>
  <si>
    <t>FRENTE E VERSO DO PILAR 01</t>
  </si>
  <si>
    <t>4</t>
  </si>
  <si>
    <t>5</t>
  </si>
  <si>
    <t>6</t>
  </si>
  <si>
    <t>OBJETO: Construção do Portal de Entrada da Cidade, na sede do Município de Cedro Pernambuco, fruto do Contrato de Repasse OGU MTUR n° 1.040.214-72/2017/Programa: Turismo/SICONV 846959/2017.</t>
  </si>
  <si>
    <t>Total</t>
  </si>
  <si>
    <t xml:space="preserve">REF.: TOMADA DE PREÇO Nº </t>
  </si>
  <si>
    <t xml:space="preserve">PROCESSO LICITATORIO Nº </t>
  </si>
  <si>
    <t>87258</t>
  </si>
  <si>
    <t>REVESTIMENTO CERÂMICO PARA PISO COM PLACAS TIPO PORCELANATO DE DIMENSÕES 45X45 CM APLICADA EM AMBIENTES DE ÁREA MENOR QUE 5 M². AF_06/2014</t>
  </si>
  <si>
    <t>4.3</t>
  </si>
  <si>
    <t>TEXTURA RÚSTICA COM PINTURA LATEX EM PAREDES EXTERNAS, CORALMUR OU SIMILAR - DUAS DEMÃOS, SEM MASSA ACRILICA,INCLUSIVE APLICAÇÃO DE UMA DEMÃO DE FUNDO PREPARADOR.</t>
  </si>
  <si>
    <t>BALIZADOR EM CONCRETO COM DIÂMETRO DE 50CM COM PINTURA ACRILICA PARA PISO NA COR AZUL</t>
  </si>
  <si>
    <t>TOTAL GERAL DA PLANILHA DA PRAÇA (Duzentos e quarenta e oito mil, quinhentos e trinta reais e quarenta e seis centavos)</t>
  </si>
  <si>
    <t>CÓDIGO</t>
  </si>
  <si>
    <t>DISCRIMINAÇÃO</t>
  </si>
  <si>
    <t>UNID.</t>
  </si>
  <si>
    <t>QUANTIDADE</t>
  </si>
  <si>
    <t xml:space="preserve">UNITÁRIO </t>
  </si>
  <si>
    <t>M124</t>
  </si>
  <si>
    <t>Sub_Total 1</t>
  </si>
  <si>
    <t>MO10</t>
  </si>
  <si>
    <t>MO5</t>
  </si>
  <si>
    <t>Sub_Total 2</t>
  </si>
  <si>
    <t>E92</t>
  </si>
  <si>
    <t>Total Custo</t>
  </si>
  <si>
    <t>E93</t>
  </si>
  <si>
    <t>Instalador</t>
  </si>
  <si>
    <t xml:space="preserve">m </t>
  </si>
  <si>
    <t>M153</t>
  </si>
  <si>
    <t>Letra em plástico acrilico medindo 0.53cm de altura e largura proporcional</t>
  </si>
  <si>
    <t>Lâmpada led 25W</t>
  </si>
  <si>
    <t>QUADRO DE COMPOSIÇÕES</t>
  </si>
  <si>
    <t>Tabela Utilizada: Sinapi NOV/2018</t>
  </si>
  <si>
    <t>PREÇO UNIT.   (C/ BDI incluso)</t>
  </si>
  <si>
    <t>SINAPI NOV2018</t>
  </si>
  <si>
    <t>1.977,44</t>
  </si>
  <si>
    <t>2,90</t>
  </si>
  <si>
    <t>27,01</t>
  </si>
  <si>
    <t>99,58</t>
  </si>
  <si>
    <t>34,82</t>
  </si>
  <si>
    <t>51,41</t>
  </si>
  <si>
    <t>2,27</t>
  </si>
  <si>
    <t>6,72</t>
  </si>
  <si>
    <t>10,51</t>
  </si>
  <si>
    <t>5,00</t>
  </si>
  <si>
    <t>3,37</t>
  </si>
  <si>
    <t>9,42</t>
  </si>
  <si>
    <t>12,58</t>
  </si>
  <si>
    <t>7,32</t>
  </si>
  <si>
    <t>135,32</t>
  </si>
  <si>
    <t>56,71</t>
  </si>
  <si>
    <t>249,93</t>
  </si>
  <si>
    <t>51,39</t>
  </si>
  <si>
    <t>15,16</t>
  </si>
  <si>
    <t>316,15</t>
  </si>
  <si>
    <t>50,12</t>
  </si>
  <si>
    <t>2,33</t>
  </si>
  <si>
    <t>50,83</t>
  </si>
  <si>
    <t>1.997,69</t>
  </si>
  <si>
    <t>2,91</t>
  </si>
  <si>
    <t>27,70</t>
  </si>
  <si>
    <t>98,42</t>
  </si>
  <si>
    <t>33,84</t>
  </si>
  <si>
    <t>53,77</t>
  </si>
  <si>
    <t>10,10</t>
  </si>
  <si>
    <t>3,78</t>
  </si>
  <si>
    <t>10,58</t>
  </si>
  <si>
    <t>13,43</t>
  </si>
  <si>
    <t>7,40</t>
  </si>
  <si>
    <t>135,44</t>
  </si>
  <si>
    <t>52,01</t>
  </si>
  <si>
    <t>242,73</t>
  </si>
  <si>
    <t>2.3</t>
  </si>
  <si>
    <t>PREFEITURA MUNICIPAL DE TERRA NOVA-PE</t>
  </si>
  <si>
    <t>DESCONTO DO CONCRETO</t>
  </si>
  <si>
    <t>CONTENÇÃO DA BASE DO PILAR 01 ATÉ NIVEL DA PISTA</t>
  </si>
  <si>
    <t>CONTENÇÃO DA BASE DO PILAR 02 ATÉ NIVEL DA PISTA</t>
  </si>
  <si>
    <t>ARRANQUE DO PILAR 01</t>
  </si>
  <si>
    <t>ARRANQUE DO PILAR 02</t>
  </si>
  <si>
    <t>ÁREA FRONTAL DO PILAR 01 X SUA LARGURA</t>
  </si>
  <si>
    <t xml:space="preserve">ÁREA FRONTAL DO PILAR 01 </t>
  </si>
  <si>
    <t>PERIMETRO DO PILAR 01 X SUA LARGURA</t>
  </si>
  <si>
    <t xml:space="preserve">ÁREA FRONTAL DO PILAR 02 </t>
  </si>
  <si>
    <t>PERIMETRO DO PILAR 02 X SUA LARGURA</t>
  </si>
  <si>
    <t>PERIMETRO DA VIGA X SUA LARGURA</t>
  </si>
  <si>
    <t xml:space="preserve">ÁREA FRONTAL DA VIGA </t>
  </si>
  <si>
    <t>EXECUÇÃO DE DEPÓSITO EM CANTEIRO DE OBRA EM CHAPA DE MADEIRA COMPENSADA, NÃO INCLUSO MOBILIÁRIO. AF_04/2016</t>
  </si>
  <si>
    <t>LOCACAO CONVENCIONAL DE OBRA, UTILIZANDO GABARITO DE TÁBUAS CORRIDAS PONTALETADAS A CADA 2,00M -  2 UTILIZAÇÕES. AF_10/2018</t>
  </si>
  <si>
    <t>FABRICAÇÃO DE FÔRMA PARA PILARES E ESTRUTURAS SIMILARES, EM CHAPA DE MADEIRA COMPENSADA RESINADA, E = 17 MM. AF_09/2020</t>
  </si>
  <si>
    <t>KG</t>
  </si>
  <si>
    <t>1.3</t>
  </si>
  <si>
    <t>1.4</t>
  </si>
  <si>
    <t>2.4</t>
  </si>
  <si>
    <t>3.2</t>
  </si>
  <si>
    <t>3.3</t>
  </si>
  <si>
    <t>3.4</t>
  </si>
  <si>
    <t>3.5</t>
  </si>
  <si>
    <t>3.6</t>
  </si>
  <si>
    <t>3.7</t>
  </si>
  <si>
    <t>FUNDO DAS BASES DOS PILARES</t>
  </si>
  <si>
    <t>PLANILHA ORÇAMENTÁRIA</t>
  </si>
  <si>
    <t>ITEM / SUB ITEM</t>
  </si>
  <si>
    <t>QUANT.</t>
  </si>
  <si>
    <t>CUSTO UNIT.</t>
  </si>
  <si>
    <t>PREÇO TOTAL</t>
  </si>
  <si>
    <t>Instruções para Preenchimento( NÃO IMPRIMIR ESTA PARTE):</t>
  </si>
  <si>
    <t xml:space="preserve">COMPOSIÇÃO DE BDI </t>
  </si>
  <si>
    <t>Preencher os campos em amarelo</t>
  </si>
  <si>
    <t>COD</t>
  </si>
  <si>
    <t>DESCRIÇÃO</t>
  </si>
  <si>
    <t>%</t>
  </si>
  <si>
    <t>Não ultrapassar a faixa de limites abaixo, caso tenha duvida sobre o tipo da obra, realizar consulta no ACORDÃO 2622/2013-TCU ou pedir orientações pra alguem da GIDUR.</t>
  </si>
  <si>
    <t>Despesas Indiretas</t>
  </si>
  <si>
    <t>AC</t>
  </si>
  <si>
    <t>Administração central</t>
  </si>
  <si>
    <r>
      <t xml:space="preserve"> </t>
    </r>
    <r>
      <rPr>
        <sz val="11"/>
        <color indexed="8"/>
        <rFont val="Arial"/>
        <family val="2"/>
      </rPr>
      <t>Para o tipo de obra “Construção de Edifícios”:</t>
    </r>
  </si>
  <si>
    <t>Para o tipo de obra “Construção de Redes de Abastecimento de Água, Coleta de Esgoto e Construções Correlatas”:</t>
  </si>
  <si>
    <t>DF</t>
  </si>
  <si>
    <t>Despesas financeiras</t>
  </si>
  <si>
    <t>PARCELA DO BDI</t>
  </si>
  <si>
    <t>1 Quartil</t>
  </si>
  <si>
    <t>Médio</t>
  </si>
  <si>
    <t>3 Quartil</t>
  </si>
  <si>
    <t>R</t>
  </si>
  <si>
    <t>Riscos</t>
  </si>
  <si>
    <t>Administração Central</t>
  </si>
  <si>
    <t>Seguro e Garantia</t>
  </si>
  <si>
    <t>Risco</t>
  </si>
  <si>
    <t>Benefício</t>
  </si>
  <si>
    <t>Despesas Financeiras</t>
  </si>
  <si>
    <t>S + G</t>
  </si>
  <si>
    <t>Garantia/seguros</t>
  </si>
  <si>
    <t>Lucro</t>
  </si>
  <si>
    <t>L</t>
  </si>
  <si>
    <t>PIS, COFINS e ISSQN</t>
  </si>
  <si>
    <t>Conforme legislação específica</t>
  </si>
  <si>
    <r>
      <t xml:space="preserve"> </t>
    </r>
    <r>
      <rPr>
        <sz val="11"/>
        <color indexed="8"/>
        <rFont val="Arial"/>
        <family val="2"/>
      </rPr>
      <t>Para o tipo de obra “Construção de Rodovias e Ferrovias”:</t>
    </r>
  </si>
  <si>
    <t>Para “Fornecimento de Materiais e Equipamentos”:</t>
  </si>
  <si>
    <t>I</t>
  </si>
  <si>
    <t>Impostos</t>
  </si>
  <si>
    <t>PIS</t>
  </si>
  <si>
    <t>COFINS</t>
  </si>
  <si>
    <t>ISS</t>
  </si>
  <si>
    <t xml:space="preserve">CPRB ( 4,5%, Apenas quando tiver desoneração INSS) </t>
  </si>
  <si>
    <t>TOTAL DOS IMPOSTOS</t>
  </si>
  <si>
    <t xml:space="preserve">BDI = </t>
  </si>
  <si>
    <t>O valor final do BDI não pode ultrapassar os limites abaixo, quando não tiver desoneração do INSS na folha de pagamento, pois foram calculados sem desoneração:</t>
  </si>
  <si>
    <t>VALORES DE BDI POR TIPO DE OBRA</t>
  </si>
  <si>
    <t>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</si>
  <si>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</si>
  <si>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</si>
  <si>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</si>
  <si>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</si>
  <si>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</si>
  <si>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</si>
  <si>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LOCAL: SEDE DE TERRA NOVA/PE</t>
  </si>
  <si>
    <t>RECURSOS:</t>
  </si>
  <si>
    <t>DATA ELABORAÇÃO/ATUALIZAÇÃO: DEZEMBRO/2023</t>
  </si>
  <si>
    <t>OBJETO: CONSTRUÇÃO DO PORTAL DE ENTRADA DA CIDADE, NA SEDE DO MUNICÍPIO DE TERRA NOVA</t>
  </si>
  <si>
    <t>ITEM</t>
  </si>
  <si>
    <t>FORNECIMENTO E INSTALAÇÃO DE PLACA DE OBRA COM CHAPA GALVANIZADA E ESTRUTURA DE MADEIRA. AF_03/2022_PS</t>
  </si>
  <si>
    <t>TABELA DE REFERÊNCIA: SINAPI OUT/2023  NÃO DESON.</t>
  </si>
  <si>
    <t>TOTAL GERAL</t>
  </si>
  <si>
    <t>PARA ELABORAÇÃO DESTE ORÇAMENTO, FORAM UTILIZADOS OS ENCARGOS SOCIAIS DO SINAPI PERNAMBUCO</t>
  </si>
  <si>
    <t>FOI ADOTADA NESTA PLANILHA A NÃO DESONERAÇÃO DA CONTRIBUIÇÃO PREVIDENCIÁRIA , DESTA FORMA SENDO ESCOLHIDA A ALTERNATIVA MAIS ADEQUADA A ADMINISTRAÇÃO PÚBLICA.</t>
  </si>
  <si>
    <t>103689-SINAPI</t>
  </si>
  <si>
    <t>93584-SINAPI</t>
  </si>
  <si>
    <t>99059-SINAPI</t>
  </si>
  <si>
    <t>CÓDIGO / FONTE</t>
  </si>
  <si>
    <t>TAPUME COM TELHA METÁLICA. AF_05/2018</t>
  </si>
  <si>
    <t>98459-SINAPI</t>
  </si>
  <si>
    <t>ESCAVAÇÃO MECANIZADA DE VALA COM PROFUNDIDADE MAIOR QUE 1,5 M ATÉ 3,0 M (MÉDIA MONTANTE E JUSANTE/UMA COMPOSIÇÃO POR TRECHO), RETROESCAV (0,26 M3), LARGURA DE 0,8 M A 1,5 M, EM SOLO DE 1A CATEGORIA, LOCAIS COM BAIXO NÍVEL DE INTERFERÊNCIA. AF_02/2021</t>
  </si>
  <si>
    <t>90108-SINAPI</t>
  </si>
  <si>
    <t>COMPACTAÇÃO MECÂNICA DE SOLO PARA EXECUÇÃO DE RADIER, PISO DE CONCRETO OU LAJE SOBRE SOLO, COM COMPACTADOR DE SOLOS A PERCUSSÃO. AF_09/2021</t>
  </si>
  <si>
    <t>97083-SINAPI</t>
  </si>
  <si>
    <t>REATERRO MECANIZADO DE VALA COM ESCAVADEIRA HIDRÁULICA (CAPACIDADE DA CAÇAMBA: 0,8 M³/POTÊNCIA: 111 HP), LARGURA DE 1,5 A 2,5 M, PROFUNDIDADE ATÉ 1,5 M, COM SOLO (SEM SUBSTITUIÇÃO) DE 1ª CATEGORIA, COM COMPACTADOR DE SOLOS DE PERCUSSÃO. AF_08/2023</t>
  </si>
  <si>
    <t>93367-SINAPI</t>
  </si>
  <si>
    <t>1.0</t>
  </si>
  <si>
    <t>2.0</t>
  </si>
  <si>
    <t>ALVENARIA DE VEDAÇÃO DE BLOCOS CERÂMICOS FURADOS NA VERTICAL DE 19X19X39 CM (ESPESSURA 19 CM) E ARGAMASSA DE ASSENTAMENTO COM PREPARO EM BETONEIRA. AF_12/2021</t>
  </si>
  <si>
    <t>103326-SINAPI</t>
  </si>
  <si>
    <t>3.0</t>
  </si>
  <si>
    <t>LASTRO DE CONCRETO MAGRO, APLICADO EM PISOS, LAJES SOBRE SOLO OU RADIERS, ESPESSURA DE 3 CM. AF_07/2016</t>
  </si>
  <si>
    <t>95240-SINAPI</t>
  </si>
  <si>
    <t>92263-SINAPI</t>
  </si>
  <si>
    <t>ARMAÇÃO DE PILAR OU VIGA DE ESTRUTURA CONVENCIONAL DE CONCRETO ARMADO UTILIZANDO AÇO CA-50 DE 12,5 MM - MONTAGEM. AF_06/2022</t>
  </si>
  <si>
    <t>92763-SINAPI</t>
  </si>
  <si>
    <t>ARMAÇÃO DE PILAR OU VIGA DE ESTRUTURA CONVENCIONAL DE CONCRETO ARMADO UTILIZANDO AÇO CA-50 DE 16,0 MM - MONTAGEM. AF_06/2022</t>
  </si>
  <si>
    <t>92764-SINAPI</t>
  </si>
  <si>
    <t>ARMAÇÃO DE PILAR OU VIGA DE ESTRUTURA CONVENCIONAL DE CONCRETO ARMADO UTILIZANDO AÇO CA-50 DE 20,0 MM - MONTAGEM. AF_06/2022</t>
  </si>
  <si>
    <t>92765-SINAPI</t>
  </si>
  <si>
    <t>ARMAÇÃO DE PILAR OU VIGA DE ESTRUTURA CONVENCIONAL DE CONCRETO ARMADO UTILIZANDO AÇO CA-50 DE 25,0 MM - MONTAGEM. AF_06/2022</t>
  </si>
  <si>
    <t>92766-SINAPI</t>
  </si>
  <si>
    <t>CONCRETO FCK = 30MPA, TRAÇO 1:2,1:2,5 (EM MASSA SECA DE CIMENTO/ AREIA MÉDIA/ BRITA 1) - PREPARO MECÂNICO COM BETONEIRA 400 L. AF_05/2021</t>
  </si>
  <si>
    <t>94966-SINAPI</t>
  </si>
  <si>
    <t>4.0</t>
  </si>
  <si>
    <t>3.8</t>
  </si>
  <si>
    <t>3.9</t>
  </si>
  <si>
    <t>3.10</t>
  </si>
  <si>
    <t>ARMAÇÃO DE PILAR OU VIGA DE ESTRUTURA CONVENCIONAL DE CONCRETO ARMADO UTILIZANDO AÇO CA-60 DE 5,0 MM - MONTAGEM. AF_06/2022</t>
  </si>
  <si>
    <t>ARMAÇÃO DE PILAR OU VIGA DE ESTRUTURA CONVENCIONAL DE CONCRETO ARMADO UTILIZANDO AÇO CA-50 DE 8,0 MM - MONTAGEM. AF_06/2022</t>
  </si>
  <si>
    <t>ARMAÇÃO DE PILAR OU VIGA DE ESTRUTURA CONVENCIONAL DE CONCRETO ARMADO UTILIZANDO AÇO CA-50 DE 10,0 MM - MONTAGEM. AF_06/2022</t>
  </si>
  <si>
    <t>92759-SINAPI</t>
  </si>
  <si>
    <t>92761-SINAPI</t>
  </si>
  <si>
    <t>92762-SINAPI</t>
  </si>
  <si>
    <t>AÇO CA-60 5,0MM CONFORME PROJETO ESTRUTURAL</t>
  </si>
  <si>
    <t>AÇO CA-50 8,0MM CONFORME PROJETO ESTRUTURAL</t>
  </si>
  <si>
    <t>AÇO CA-50 10,0MM CONFORME PROJETO ESTRUTURAL</t>
  </si>
  <si>
    <t>AÇO CA-50 12,5MM CONFORME PROJETO ESTRUTURAL</t>
  </si>
  <si>
    <t>AÇO CA-50 16,0MM CONFORME PROJETO ESTRUTURAL</t>
  </si>
  <si>
    <t>AÇO CA-50 20,0MM CONFORME PROJETO ESTRUTURAL</t>
  </si>
  <si>
    <t>AÇO CA-50 25,0MM CONFORME PROJETO ESTRUTURAL</t>
  </si>
  <si>
    <t>5.0</t>
  </si>
  <si>
    <t>LUVA PARA ELETRODUTO, PVC, ROSCÁVEL, DN 25 MM (3/4"), PARA CIRCUITOS TERMINAIS, INSTALADA EM PAREDE - FORNECIMENTO E INSTALAÇÃO. AF_03/2023</t>
  </si>
  <si>
    <t>UND</t>
  </si>
  <si>
    <t>91884-SINAPI</t>
  </si>
  <si>
    <t>CABO DE COBRE FLEXÍVEL ISOLADO, 2,5 MM², ANTI-CHAMA 0,6/1,0 KV, PARA CIRCUITOS TERMINAIS - FORNECIMENTO E INSTALAÇÃO. AF_03/2023</t>
  </si>
  <si>
    <t>91927-SINAPI</t>
  </si>
  <si>
    <t>CABO DE COBRE FLEXÍVEL ISOLADO, 10 MM², ANTI-CHAMA 450/750 V, PARA CIRCUITOS TERMINAIS - FORNECIMENTO E INSTALAÇÃO. AF_03/2023</t>
  </si>
  <si>
    <t>91932-SINAPI</t>
  </si>
  <si>
    <t>ELETRODUTO RÍGIDO ROSCÁVEL, PVC, DN 25 MM (3/4"), PARA CIRCUITOS TERMINAIS, INSTALADO EM FORRO - FORNECIMENTO E INSTALAÇÃO. AF_03/2023</t>
  </si>
  <si>
    <t>91863-SINAPI</t>
  </si>
  <si>
    <t>CAIXA ENTERRADA ELÉTRICA RETANGULAR, EM ALVENARIA COM BLOCOS DE CONCRETO, FUNDO COM BRITA, DIMENSÕES INTERNAS: 0,4X0,4X0,4 M. AF_12/2020</t>
  </si>
  <si>
    <t>97891-SINAPI</t>
  </si>
  <si>
    <t>HASTE DE ATERRAMENTO, DIÂMETRO 5/8", COM 3 METROS - FORNECIMENTO E INSTALAÇÃO. AF_08/2023</t>
  </si>
  <si>
    <t>96985-SINAPI</t>
  </si>
  <si>
    <t>12737/INSUMOS ORSE</t>
  </si>
  <si>
    <t>FACES LATERAIS DO PILAR 01</t>
  </si>
  <si>
    <t>ÁREA FRONTAL VIGA + PILAR 02</t>
  </si>
  <si>
    <t>FACE SUPERIOR VIGA + LATERAL DO PILAR 01</t>
  </si>
  <si>
    <t>FACE INFERIOR VIGA + LATERAL DO PILAR 01</t>
  </si>
  <si>
    <t>DESCONTOS VAZADOS</t>
  </si>
  <si>
    <t>4.4</t>
  </si>
  <si>
    <t>4.5</t>
  </si>
  <si>
    <t>4.6</t>
  </si>
  <si>
    <t>LIGAÇÃO DAS LAMPADAS E LETREIROS</t>
  </si>
  <si>
    <t>4.7</t>
  </si>
  <si>
    <t>4.8</t>
  </si>
  <si>
    <t>CAIXA RETANGULAR 4" X 4" BAIXA (0,30 M DO PISO), PVC, INSTALADA EM PAREDE - FORNECIMENTO E INSTALAÇÃO. AF_03/2023</t>
  </si>
  <si>
    <t>91944-SINAPI</t>
  </si>
  <si>
    <t>ESTRUTURA METÁLICA GALVANIZADA, REVESTIDA POR PLACAS DE ACM (ALUMÍNIO COMPOSTO) RECORTADO, E=0,3MM, NAS CORES AMARELO E AZUL, 1,00 NX 1,00M, COM ILUMINAÇÃO EM LED, FIXAÇÃO DA ESTRUTURA METÁLICA SEM AVANÇO NA EST. ESPACIAL EXISTENTE NO LOCAL POR PARAFUSOS. - FORNECIMENTO E MONTAGEM</t>
  </si>
  <si>
    <t>COMPOSIÇÃO PARAMÉTRICA DE PONTO ELÉTRICO DE TOMADA DE USO GERAL 2P+T (10A/250V) EM EDIFÍCIO RESIDENCIAL COM ELETRODUTO EMBUTIDO EM RASGOS NAS PAREDES, INCLUSO TOMADA, ELETRODUTO, CABO, RASGO, QUEBRA E CHUMBAMENTO. AF_11/2022</t>
  </si>
  <si>
    <t>104475-SINAPI</t>
  </si>
  <si>
    <t>FACES DO PILAR - CONFORME PROJETO</t>
  </si>
  <si>
    <t>PONTOS DE ESPERA DA ILUMINAÇÃO DE LED - 02 UNIDADES EM CADA FACE</t>
  </si>
  <si>
    <t>CRONOGRAMA FÍSICO FINANCEIRO</t>
  </si>
  <si>
    <t>30 DIAS</t>
  </si>
  <si>
    <t>60 DIAS</t>
  </si>
  <si>
    <t>90 DIAS</t>
  </si>
  <si>
    <t>120 DIAS</t>
  </si>
  <si>
    <t>150 DIAS</t>
  </si>
  <si>
    <t>180 DIAS</t>
  </si>
  <si>
    <t>VALOR TOTAL</t>
  </si>
  <si>
    <t>MÊS 01</t>
  </si>
  <si>
    <t>MÊS 02</t>
  </si>
  <si>
    <t>MÊS 03</t>
  </si>
  <si>
    <t>MÊS 04</t>
  </si>
  <si>
    <t>MÊS 05</t>
  </si>
  <si>
    <t>MÊS 06</t>
  </si>
  <si>
    <t>VALOR SIMPLES (R$)</t>
  </si>
  <si>
    <t>PERCENTUAL SIMPLES (%)</t>
  </si>
  <si>
    <t>VALOR ACUMULADO (R$)</t>
  </si>
  <si>
    <t>PERCENTUAL ACUMULADO (%)</t>
  </si>
  <si>
    <t>MOVIMENTOS DE TERRA</t>
  </si>
  <si>
    <t>ENTORNO DO PILAR 01</t>
  </si>
  <si>
    <t>ENTORNO DO PILAR 02</t>
  </si>
  <si>
    <t>ÁREA FRONTAL DO PILAR 02 + VIGA X SUA LARGURA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</si>
</sst>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_(* #,##0.00_);_(* \(#,##0.00\);_(* &quot;-&quot;??_);_(@_)"/>
    <numFmt numFmtId="166" formatCode="_ * #,##0.00_ ;_ * \-#,##0.00_ ;_ * &quot;-&quot;??_ ;_ @_ "/>
    <numFmt numFmtId="167" formatCode="_ * #,##0.0000_ ;_ * \-#,##0.0000_ ;_ * &quot;-&quot;??_ ;_ @_ "/>
    <numFmt numFmtId="168" formatCode="_-* #,##0.00_-;\-* #,##0.00_-;_-* \-??_-;_-@_-"/>
    <numFmt numFmtId="169" formatCode="_(&quot;R$ &quot;* #,##0.00_);_(&quot;R$ &quot;* \(#,##0.00\);_(&quot;R$ &quot;* &quot;-&quot;??_);_(@_)"/>
    <numFmt numFmtId="170" formatCode="#,##0.00&quot; &quot;;&quot; (&quot;#,##0.00&quot;)&quot;;&quot; -&quot;#&quot; &quot;;@&quot; &quot;"/>
    <numFmt numFmtId="171" formatCode="#,#00"/>
    <numFmt numFmtId="172" formatCode="General_)"/>
    <numFmt numFmtId="173" formatCode="%#,#00"/>
    <numFmt numFmtId="174" formatCode="#.##000"/>
    <numFmt numFmtId="175" formatCode="[$R$-416]&quot; &quot;#,##0.00;[Red]&quot;-&quot;[$R$-416]&quot; &quot;#,##0.00"/>
    <numFmt numFmtId="176" formatCode="#,"/>
    <numFmt numFmtId="177" formatCode="_-* #,##0.0000_-;\-* #,##0.0000_-;_-* &quot;-&quot;????_-;_-@_-"/>
    <numFmt numFmtId="178" formatCode="_-&quot;R$&quot;* #,##0.00_-;\-&quot;R$&quot;* #,##0.00_-;_-&quot;R$&quot;* &quot;-&quot;??_-;_-@_-"/>
    <numFmt numFmtId="179" formatCode="_(* #,##0.00_);_(* \(#,##0.00\);_(* \-??_);_(@_)"/>
  </numFmts>
  <fonts count="62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Swis721 Md BT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6"/>
      <color rgb="FF002060"/>
      <name val="Arial"/>
      <family val="2"/>
    </font>
    <font>
      <sz val="7"/>
      <color rgb="FF00206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1"/>
      <color indexed="8"/>
      <name val="Courier"/>
      <family val="3"/>
    </font>
    <font>
      <sz val="10"/>
      <color indexed="8"/>
      <name val="Arial1"/>
    </font>
    <font>
      <b/>
      <i/>
      <sz val="16"/>
      <color indexed="8"/>
      <name val="Arial"/>
      <family val="2"/>
    </font>
    <font>
      <u/>
      <sz val="11"/>
      <color indexed="12"/>
      <name val="Arial"/>
      <family val="2"/>
    </font>
    <font>
      <sz val="12"/>
      <name val="Courier"/>
      <family val="3"/>
    </font>
    <font>
      <b/>
      <i/>
      <u/>
      <sz val="11"/>
      <color indexed="8"/>
      <name val="Arial"/>
      <family val="2"/>
    </font>
    <font>
      <b/>
      <sz val="1"/>
      <color indexed="8"/>
      <name val="Courier"/>
      <family val="3"/>
    </font>
    <font>
      <sz val="8"/>
      <name val="Times New Roman"/>
      <family val="1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u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2"/>
      <charset val="1"/>
    </font>
    <font>
      <sz val="10"/>
      <color indexed="8"/>
      <name val="Arial2"/>
    </font>
    <font>
      <b/>
      <sz val="11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8">
    <xf numFmtId="0" fontId="0" fillId="0" borderId="0"/>
    <xf numFmtId="43" fontId="12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9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0" fillId="0" borderId="0" applyFill="0" applyBorder="0" applyAlignment="0" applyProtection="0"/>
    <xf numFmtId="0" fontId="15" fillId="0" borderId="0"/>
    <xf numFmtId="0" fontId="21" fillId="0" borderId="0" applyNumberFormat="0" applyFill="0" applyBorder="0" applyAlignment="0" applyProtection="0"/>
    <xf numFmtId="0" fontId="22" fillId="0" borderId="40" applyNumberFormat="0" applyFill="0" applyAlignment="0" applyProtection="0"/>
    <xf numFmtId="0" fontId="23" fillId="0" borderId="41" applyNumberFormat="0" applyFill="0" applyAlignment="0" applyProtection="0"/>
    <xf numFmtId="0" fontId="24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43" applyNumberFormat="0" applyAlignment="0" applyProtection="0"/>
    <xf numFmtId="0" fontId="29" fillId="11" borderId="44" applyNumberFormat="0" applyAlignment="0" applyProtection="0"/>
    <xf numFmtId="0" fontId="30" fillId="11" borderId="43" applyNumberFormat="0" applyAlignment="0" applyProtection="0"/>
    <xf numFmtId="0" fontId="31" fillId="0" borderId="45" applyNumberFormat="0" applyFill="0" applyAlignment="0" applyProtection="0"/>
    <xf numFmtId="0" fontId="32" fillId="12" borderId="4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8" applyNumberFormat="0" applyFill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38" fillId="0" borderId="0"/>
    <xf numFmtId="0" fontId="39" fillId="0" borderId="0">
      <protection locked="0"/>
    </xf>
    <xf numFmtId="170" fontId="40" fillId="0" borderId="0"/>
    <xf numFmtId="171" fontId="39" fillId="0" borderId="0">
      <protection locked="0"/>
    </xf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2" fontId="43" fillId="0" borderId="0"/>
    <xf numFmtId="0" fontId="10" fillId="0" borderId="0"/>
    <xf numFmtId="0" fontId="2" fillId="0" borderId="0"/>
    <xf numFmtId="0" fontId="15" fillId="13" borderId="47" applyNumberFormat="0" applyFont="0" applyAlignment="0" applyProtection="0"/>
    <xf numFmtId="173" fontId="39" fillId="0" borderId="0">
      <protection locked="0"/>
    </xf>
    <xf numFmtId="174" fontId="39" fillId="0" borderId="0">
      <protection locked="0"/>
    </xf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0"/>
    <xf numFmtId="175" fontId="44" fillId="0" borderId="0"/>
    <xf numFmtId="43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45" fillId="0" borderId="0">
      <protection locked="0"/>
    </xf>
    <xf numFmtId="176" fontId="45" fillId="0" borderId="0"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60" fillId="0" borderId="0"/>
    <xf numFmtId="0" fontId="59" fillId="0" borderId="0"/>
  </cellStyleXfs>
  <cellXfs count="397">
    <xf numFmtId="0" fontId="0" fillId="0" borderId="0" xfId="0" applyAlignment="1">
      <alignment horizontal="left"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0" fontId="6" fillId="2" borderId="0" xfId="0" applyNumberFormat="1" applyFont="1" applyFill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10" fontId="13" fillId="2" borderId="0" xfId="5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4" fontId="11" fillId="2" borderId="25" xfId="6" applyFont="1" applyFill="1" applyBorder="1" applyAlignment="1" applyProtection="1">
      <alignment horizontal="center" vertical="center"/>
      <protection hidden="1"/>
    </xf>
    <xf numFmtId="44" fontId="11" fillId="2" borderId="13" xfId="6" applyFont="1" applyFill="1" applyBorder="1" applyAlignment="1" applyProtection="1">
      <alignment horizontal="center" vertical="center"/>
      <protection hidden="1"/>
    </xf>
    <xf numFmtId="44" fontId="9" fillId="2" borderId="13" xfId="6" applyFont="1" applyFill="1" applyBorder="1" applyAlignment="1">
      <alignment horizontal="center" vertical="center"/>
    </xf>
    <xf numFmtId="44" fontId="8" fillId="2" borderId="13" xfId="6" applyFont="1" applyFill="1" applyBorder="1" applyAlignment="1">
      <alignment horizontal="center" vertical="center"/>
    </xf>
    <xf numFmtId="44" fontId="0" fillId="2" borderId="13" xfId="6" applyFont="1" applyFill="1" applyBorder="1" applyAlignment="1">
      <alignment horizontal="center" vertical="center"/>
    </xf>
    <xf numFmtId="44" fontId="0" fillId="2" borderId="13" xfId="6" applyFont="1" applyFill="1" applyBorder="1" applyAlignment="1">
      <alignment horizontal="center" vertical="center" wrapText="1"/>
    </xf>
    <xf numFmtId="44" fontId="0" fillId="2" borderId="0" xfId="6" applyFont="1" applyFill="1" applyBorder="1" applyAlignment="1">
      <alignment horizontal="center" vertical="center" wrapText="1"/>
    </xf>
    <xf numFmtId="44" fontId="3" fillId="2" borderId="22" xfId="6" applyFont="1" applyFill="1" applyBorder="1" applyAlignment="1">
      <alignment horizontal="center" vertical="center" wrapText="1"/>
    </xf>
    <xf numFmtId="44" fontId="18" fillId="2" borderId="17" xfId="6" applyFont="1" applyFill="1" applyBorder="1" applyAlignment="1">
      <alignment horizontal="center" vertical="center" wrapText="1"/>
    </xf>
    <xf numFmtId="44" fontId="17" fillId="2" borderId="17" xfId="6" applyFont="1" applyFill="1" applyBorder="1" applyAlignment="1">
      <alignment horizontal="center" vertical="center" wrapText="1"/>
    </xf>
    <xf numFmtId="44" fontId="7" fillId="2" borderId="30" xfId="6" applyFont="1" applyFill="1" applyBorder="1" applyAlignment="1">
      <alignment horizontal="center" vertical="center" wrapText="1"/>
    </xf>
    <xf numFmtId="44" fontId="0" fillId="2" borderId="0" xfId="6" applyFont="1" applyFill="1" applyBorder="1" applyAlignment="1">
      <alignment horizontal="center" vertical="center"/>
    </xf>
    <xf numFmtId="44" fontId="11" fillId="2" borderId="9" xfId="6" applyFont="1" applyFill="1" applyBorder="1" applyAlignment="1" applyProtection="1">
      <alignment horizontal="left" vertical="center"/>
      <protection hidden="1"/>
    </xf>
    <xf numFmtId="44" fontId="11" fillId="2" borderId="9" xfId="6" applyFont="1" applyFill="1" applyBorder="1" applyAlignment="1" applyProtection="1">
      <alignment horizontal="center" vertical="center"/>
      <protection hidden="1"/>
    </xf>
    <xf numFmtId="44" fontId="11" fillId="2" borderId="0" xfId="6" applyFont="1" applyFill="1" applyBorder="1" applyAlignment="1" applyProtection="1">
      <alignment horizontal="left" vertical="center"/>
      <protection hidden="1"/>
    </xf>
    <xf numFmtId="44" fontId="11" fillId="2" borderId="0" xfId="6" applyFont="1" applyFill="1" applyBorder="1" applyAlignment="1" applyProtection="1">
      <alignment horizontal="center" vertical="center"/>
      <protection hidden="1"/>
    </xf>
    <xf numFmtId="44" fontId="9" fillId="2" borderId="0" xfId="6" applyFont="1" applyFill="1" applyBorder="1" applyAlignment="1">
      <alignment horizontal="left" vertical="center"/>
    </xf>
    <xf numFmtId="44" fontId="9" fillId="2" borderId="0" xfId="6" applyFont="1" applyFill="1" applyBorder="1" applyAlignment="1">
      <alignment horizontal="center" vertical="center"/>
    </xf>
    <xf numFmtId="44" fontId="8" fillId="2" borderId="0" xfId="6" applyFont="1" applyFill="1" applyBorder="1" applyAlignment="1">
      <alignment horizontal="center" vertical="center"/>
    </xf>
    <xf numFmtId="44" fontId="37" fillId="2" borderId="0" xfId="6" applyFont="1" applyFill="1" applyBorder="1" applyAlignment="1">
      <alignment horizontal="center" vertical="center" wrapText="1"/>
    </xf>
    <xf numFmtId="44" fontId="3" fillId="2" borderId="21" xfId="6" applyFont="1" applyFill="1" applyBorder="1" applyAlignment="1">
      <alignment horizontal="center" vertical="center" wrapText="1"/>
    </xf>
    <xf numFmtId="44" fontId="19" fillId="2" borderId="5" xfId="6" applyFont="1" applyFill="1" applyBorder="1" applyAlignment="1">
      <alignment horizontal="center" vertical="center" wrapText="1"/>
    </xf>
    <xf numFmtId="44" fontId="18" fillId="2" borderId="1" xfId="6" applyFont="1" applyFill="1" applyBorder="1" applyAlignment="1">
      <alignment horizontal="center" vertical="center" wrapText="1"/>
    </xf>
    <xf numFmtId="44" fontId="17" fillId="2" borderId="1" xfId="6" applyFont="1" applyFill="1" applyBorder="1" applyAlignment="1">
      <alignment horizontal="center" vertical="center" wrapText="1"/>
    </xf>
    <xf numFmtId="44" fontId="48" fillId="2" borderId="9" xfId="6" applyFont="1" applyFill="1" applyBorder="1" applyAlignment="1" applyProtection="1">
      <alignment horizontal="left" vertical="center"/>
      <protection hidden="1"/>
    </xf>
    <xf numFmtId="44" fontId="48" fillId="2" borderId="9" xfId="6" applyFont="1" applyFill="1" applyBorder="1" applyAlignment="1" applyProtection="1">
      <alignment horizontal="center" vertical="center"/>
      <protection hidden="1"/>
    </xf>
    <xf numFmtId="44" fontId="48" fillId="2" borderId="25" xfId="6" applyFont="1" applyFill="1" applyBorder="1" applyAlignment="1" applyProtection="1">
      <alignment horizontal="center" vertical="center"/>
      <protection hidden="1"/>
    </xf>
    <xf numFmtId="44" fontId="48" fillId="2" borderId="0" xfId="6" applyFont="1" applyFill="1" applyBorder="1" applyAlignment="1" applyProtection="1">
      <alignment horizontal="left" vertical="center"/>
      <protection hidden="1"/>
    </xf>
    <xf numFmtId="44" fontId="48" fillId="2" borderId="0" xfId="6" applyFont="1" applyFill="1" applyBorder="1" applyAlignment="1" applyProtection="1">
      <alignment horizontal="center" vertical="center"/>
      <protection hidden="1"/>
    </xf>
    <xf numFmtId="44" fontId="48" fillId="2" borderId="13" xfId="6" applyFont="1" applyFill="1" applyBorder="1" applyAlignment="1" applyProtection="1">
      <alignment horizontal="center" vertical="center"/>
      <protection hidden="1"/>
    </xf>
    <xf numFmtId="44" fontId="48" fillId="2" borderId="0" xfId="6" applyFont="1" applyFill="1" applyBorder="1" applyAlignment="1">
      <alignment horizontal="center" vertical="center"/>
    </xf>
    <xf numFmtId="44" fontId="48" fillId="2" borderId="13" xfId="6" applyFont="1" applyFill="1" applyBorder="1" applyAlignment="1">
      <alignment horizontal="center" vertical="center"/>
    </xf>
    <xf numFmtId="0" fontId="49" fillId="2" borderId="0" xfId="0" applyFont="1" applyFill="1" applyAlignment="1">
      <alignment vertical="center" wrapText="1"/>
    </xf>
    <xf numFmtId="0" fontId="49" fillId="2" borderId="0" xfId="0" applyFont="1" applyFill="1" applyAlignment="1">
      <alignment vertical="center"/>
    </xf>
    <xf numFmtId="0" fontId="49" fillId="2" borderId="0" xfId="0" applyFont="1" applyFill="1" applyAlignment="1">
      <alignment horizontal="center" vertical="center" wrapText="1"/>
    </xf>
    <xf numFmtId="10" fontId="49" fillId="2" borderId="0" xfId="5" applyNumberFormat="1" applyFont="1" applyFill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1" fillId="5" borderId="0" xfId="134" applyFill="1" applyAlignment="1">
      <alignment horizontal="center" vertical="center"/>
    </xf>
    <xf numFmtId="0" fontId="1" fillId="5" borderId="0" xfId="134" applyFill="1" applyAlignment="1">
      <alignment vertical="center"/>
    </xf>
    <xf numFmtId="0" fontId="10" fillId="5" borderId="0" xfId="71" applyFill="1" applyAlignment="1">
      <alignment vertical="center"/>
    </xf>
    <xf numFmtId="0" fontId="10" fillId="5" borderId="0" xfId="71" applyFill="1" applyAlignment="1">
      <alignment horizontal="center" vertical="center"/>
    </xf>
    <xf numFmtId="49" fontId="47" fillId="5" borderId="49" xfId="134" applyNumberFormat="1" applyFont="1" applyFill="1" applyBorder="1" applyAlignment="1">
      <alignment horizontal="center" vertical="center"/>
    </xf>
    <xf numFmtId="49" fontId="47" fillId="5" borderId="50" xfId="134" applyNumberFormat="1" applyFont="1" applyFill="1" applyBorder="1" applyAlignment="1">
      <alignment horizontal="center" vertical="center"/>
    </xf>
    <xf numFmtId="0" fontId="47" fillId="5" borderId="51" xfId="134" applyFont="1" applyFill="1" applyBorder="1" applyAlignment="1">
      <alignment horizontal="center" vertical="center"/>
    </xf>
    <xf numFmtId="0" fontId="1" fillId="5" borderId="52" xfId="134" applyFill="1" applyBorder="1" applyAlignment="1">
      <alignment horizontal="center" vertical="center"/>
    </xf>
    <xf numFmtId="0" fontId="51" fillId="5" borderId="53" xfId="134" applyFont="1" applyFill="1" applyBorder="1" applyAlignment="1">
      <alignment vertical="center"/>
    </xf>
    <xf numFmtId="0" fontId="1" fillId="5" borderId="54" xfId="134" applyFill="1" applyBorder="1" applyAlignment="1">
      <alignment horizontal="center" vertical="center"/>
    </xf>
    <xf numFmtId="0" fontId="1" fillId="5" borderId="34" xfId="134" applyFill="1" applyBorder="1" applyAlignment="1">
      <alignment horizontal="center" vertical="center"/>
    </xf>
    <xf numFmtId="0" fontId="1" fillId="5" borderId="10" xfId="134" applyFill="1" applyBorder="1" applyAlignment="1">
      <alignment vertical="center"/>
    </xf>
    <xf numFmtId="43" fontId="15" fillId="39" borderId="35" xfId="119" applyFont="1" applyFill="1" applyBorder="1" applyAlignment="1">
      <alignment horizontal="center" vertical="center"/>
    </xf>
    <xf numFmtId="0" fontId="52" fillId="0" borderId="0" xfId="134" applyFont="1" applyAlignment="1">
      <alignment horizontal="justify" vertical="center"/>
    </xf>
    <xf numFmtId="0" fontId="1" fillId="0" borderId="0" xfId="134" applyAlignment="1">
      <alignment vertical="center"/>
    </xf>
    <xf numFmtId="0" fontId="54" fillId="0" borderId="56" xfId="134" applyFont="1" applyBorder="1" applyAlignment="1">
      <alignment horizontal="center" vertical="center" wrapText="1"/>
    </xf>
    <xf numFmtId="0" fontId="53" fillId="0" borderId="57" xfId="134" applyFont="1" applyBorder="1" applyAlignment="1">
      <alignment horizontal="center" vertical="center" wrapText="1"/>
    </xf>
    <xf numFmtId="0" fontId="53" fillId="0" borderId="58" xfId="134" applyFont="1" applyBorder="1" applyAlignment="1">
      <alignment vertical="center" wrapText="1"/>
    </xf>
    <xf numFmtId="10" fontId="53" fillId="0" borderId="59" xfId="134" applyNumberFormat="1" applyFont="1" applyBorder="1" applyAlignment="1">
      <alignment horizontal="center" vertical="center" wrapText="1"/>
    </xf>
    <xf numFmtId="0" fontId="1" fillId="5" borderId="60" xfId="134" applyFill="1" applyBorder="1" applyAlignment="1">
      <alignment vertical="center"/>
    </xf>
    <xf numFmtId="0" fontId="1" fillId="5" borderId="61" xfId="134" applyFill="1" applyBorder="1" applyAlignment="1">
      <alignment horizontal="right" vertical="center"/>
    </xf>
    <xf numFmtId="43" fontId="15" fillId="5" borderId="62" xfId="119" applyFont="1" applyFill="1" applyBorder="1" applyAlignment="1">
      <alignment horizontal="center" vertical="center"/>
    </xf>
    <xf numFmtId="0" fontId="1" fillId="5" borderId="60" xfId="134" applyFill="1" applyBorder="1" applyAlignment="1">
      <alignment horizontal="center" vertical="center"/>
    </xf>
    <xf numFmtId="0" fontId="1" fillId="5" borderId="52" xfId="134" applyFill="1" applyBorder="1" applyAlignment="1" applyProtection="1">
      <alignment horizontal="center" vertical="center"/>
      <protection locked="0"/>
    </xf>
    <xf numFmtId="0" fontId="1" fillId="5" borderId="53" xfId="134" applyFill="1" applyBorder="1" applyAlignment="1" applyProtection="1">
      <alignment vertical="center"/>
      <protection locked="0"/>
    </xf>
    <xf numFmtId="43" fontId="1" fillId="5" borderId="54" xfId="134" applyNumberFormat="1" applyFill="1" applyBorder="1" applyAlignment="1" applyProtection="1">
      <alignment horizontal="center" vertical="center"/>
      <protection locked="0"/>
    </xf>
    <xf numFmtId="0" fontId="1" fillId="5" borderId="34" xfId="134" applyFill="1" applyBorder="1" applyAlignment="1" applyProtection="1">
      <alignment horizontal="center" vertical="center"/>
      <protection locked="0"/>
    </xf>
    <xf numFmtId="0" fontId="1" fillId="5" borderId="10" xfId="134" applyFill="1" applyBorder="1" applyAlignment="1" applyProtection="1">
      <alignment vertical="center"/>
      <protection locked="0"/>
    </xf>
    <xf numFmtId="43" fontId="51" fillId="5" borderId="35" xfId="119" applyFont="1" applyFill="1" applyBorder="1" applyAlignment="1" applyProtection="1">
      <alignment horizontal="center" vertical="center"/>
      <protection locked="0"/>
    </xf>
    <xf numFmtId="43" fontId="1" fillId="5" borderId="0" xfId="134" applyNumberFormat="1" applyFill="1" applyAlignment="1">
      <alignment vertical="center"/>
    </xf>
    <xf numFmtId="43" fontId="15" fillId="39" borderId="35" xfId="119" applyFont="1" applyFill="1" applyBorder="1" applyAlignment="1" applyProtection="1">
      <alignment horizontal="center" vertical="center"/>
      <protection locked="0"/>
    </xf>
    <xf numFmtId="0" fontId="1" fillId="5" borderId="66" xfId="134" applyFill="1" applyBorder="1" applyAlignment="1" applyProtection="1">
      <alignment horizontal="center" vertical="center"/>
      <protection locked="0"/>
    </xf>
    <xf numFmtId="0" fontId="1" fillId="5" borderId="67" xfId="134" applyFill="1" applyBorder="1" applyAlignment="1" applyProtection="1">
      <alignment vertical="center"/>
      <protection locked="0"/>
    </xf>
    <xf numFmtId="43" fontId="15" fillId="39" borderId="68" xfId="119" applyFont="1" applyFill="1" applyBorder="1" applyAlignment="1" applyProtection="1">
      <alignment horizontal="center" vertical="center"/>
      <protection locked="0"/>
    </xf>
    <xf numFmtId="0" fontId="1" fillId="5" borderId="60" xfId="134" applyFill="1" applyBorder="1" applyAlignment="1" applyProtection="1">
      <alignment horizontal="center" vertical="center"/>
      <protection locked="0"/>
    </xf>
    <xf numFmtId="0" fontId="51" fillId="5" borderId="61" xfId="134" applyFont="1" applyFill="1" applyBorder="1" applyAlignment="1" applyProtection="1">
      <alignment horizontal="right" vertical="center"/>
      <protection locked="0"/>
    </xf>
    <xf numFmtId="43" fontId="51" fillId="5" borderId="62" xfId="134" applyNumberFormat="1" applyFont="1" applyFill="1" applyBorder="1" applyAlignment="1" applyProtection="1">
      <alignment horizontal="center" vertical="center"/>
      <protection locked="0"/>
    </xf>
    <xf numFmtId="0" fontId="1" fillId="5" borderId="12" xfId="134" applyFill="1" applyBorder="1" applyAlignment="1">
      <alignment horizontal="right" vertical="center"/>
    </xf>
    <xf numFmtId="10" fontId="51" fillId="5" borderId="0" xfId="134" applyNumberFormat="1" applyFont="1" applyFill="1" applyAlignment="1">
      <alignment horizontal="center" vertical="center"/>
    </xf>
    <xf numFmtId="0" fontId="51" fillId="5" borderId="69" xfId="134" applyFont="1" applyFill="1" applyBorder="1" applyAlignment="1">
      <alignment vertical="center"/>
    </xf>
    <xf numFmtId="0" fontId="15" fillId="5" borderId="70" xfId="134" applyFont="1" applyFill="1" applyBorder="1" applyAlignment="1">
      <alignment vertical="center"/>
    </xf>
    <xf numFmtId="10" fontId="15" fillId="5" borderId="56" xfId="135" applyNumberFormat="1" applyFont="1" applyFill="1" applyBorder="1" applyAlignment="1">
      <alignment vertical="center"/>
    </xf>
    <xf numFmtId="10" fontId="1" fillId="5" borderId="0" xfId="134" applyNumberFormat="1" applyFill="1" applyAlignment="1">
      <alignment vertical="center"/>
    </xf>
    <xf numFmtId="177" fontId="1" fillId="5" borderId="0" xfId="134" applyNumberFormat="1" applyFill="1" applyAlignment="1">
      <alignment vertical="center"/>
    </xf>
    <xf numFmtId="177" fontId="1" fillId="5" borderId="0" xfId="134" applyNumberFormat="1" applyFill="1" applyAlignment="1">
      <alignment horizontal="center" vertical="center"/>
    </xf>
    <xf numFmtId="0" fontId="54" fillId="0" borderId="58" xfId="134" applyFont="1" applyBorder="1" applyAlignment="1">
      <alignment horizontal="center" vertical="center" wrapText="1"/>
    </xf>
    <xf numFmtId="0" fontId="53" fillId="0" borderId="59" xfId="134" applyFont="1" applyBorder="1" applyAlignment="1">
      <alignment horizontal="center" vertical="center" wrapText="1"/>
    </xf>
    <xf numFmtId="43" fontId="10" fillId="5" borderId="0" xfId="71" applyNumberFormat="1" applyFill="1" applyAlignment="1">
      <alignment horizontal="center" vertical="center"/>
    </xf>
    <xf numFmtId="10" fontId="35" fillId="5" borderId="0" xfId="134" applyNumberFormat="1" applyFont="1" applyFill="1" applyAlignment="1">
      <alignment vertical="center"/>
    </xf>
    <xf numFmtId="0" fontId="48" fillId="2" borderId="0" xfId="0" applyFont="1" applyFill="1" applyAlignment="1">
      <alignment horizontal="left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43" fontId="48" fillId="2" borderId="10" xfId="1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/>
    </xf>
    <xf numFmtId="0" fontId="48" fillId="2" borderId="9" xfId="0" applyFont="1" applyFill="1" applyBorder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44" fontId="48" fillId="2" borderId="0" xfId="6" applyFont="1" applyFill="1" applyBorder="1" applyAlignment="1">
      <alignment horizontal="left" vertical="center"/>
    </xf>
    <xf numFmtId="43" fontId="49" fillId="2" borderId="10" xfId="1" applyFont="1" applyFill="1" applyBorder="1" applyAlignment="1">
      <alignment vertical="center" wrapText="1"/>
    </xf>
    <xf numFmtId="43" fontId="49" fillId="2" borderId="10" xfId="0" applyNumberFormat="1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0" fontId="48" fillId="2" borderId="0" xfId="0" applyFont="1" applyFill="1" applyAlignment="1">
      <alignment vertical="center"/>
    </xf>
    <xf numFmtId="0" fontId="48" fillId="2" borderId="0" xfId="0" applyFont="1" applyFill="1" applyAlignment="1">
      <alignment vertical="center" wrapText="1"/>
    </xf>
    <xf numFmtId="2" fontId="48" fillId="2" borderId="0" xfId="0" applyNumberFormat="1" applyFont="1" applyFill="1" applyAlignment="1">
      <alignment vertical="center"/>
    </xf>
    <xf numFmtId="0" fontId="49" fillId="2" borderId="0" xfId="0" applyFont="1" applyFill="1" applyAlignment="1">
      <alignment horizontal="center" vertical="justify"/>
    </xf>
    <xf numFmtId="0" fontId="48" fillId="2" borderId="12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9" fillId="2" borderId="10" xfId="0" applyFont="1" applyFill="1" applyBorder="1" applyAlignment="1">
      <alignment horizontal="center" wrapText="1"/>
    </xf>
    <xf numFmtId="0" fontId="48" fillId="2" borderId="3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wrapText="1"/>
    </xf>
    <xf numFmtId="0" fontId="48" fillId="2" borderId="11" xfId="0" applyFont="1" applyFill="1" applyBorder="1" applyAlignment="1">
      <alignment horizontal="left" vertical="center"/>
    </xf>
    <xf numFmtId="0" fontId="48" fillId="2" borderId="26" xfId="0" applyFont="1" applyFill="1" applyBorder="1" applyAlignment="1">
      <alignment horizontal="left" vertical="center"/>
    </xf>
    <xf numFmtId="0" fontId="49" fillId="2" borderId="2" xfId="0" applyFont="1" applyFill="1" applyBorder="1" applyAlignment="1">
      <alignment horizontal="left" vertical="center" wrapText="1"/>
    </xf>
    <xf numFmtId="0" fontId="48" fillId="2" borderId="10" xfId="0" applyFont="1" applyFill="1" applyBorder="1" applyAlignment="1">
      <alignment horizontal="left" vertical="center" wrapText="1"/>
    </xf>
    <xf numFmtId="2" fontId="48" fillId="2" borderId="10" xfId="0" applyNumberFormat="1" applyFont="1" applyFill="1" applyBorder="1" applyAlignment="1">
      <alignment horizontal="right" vertical="center" wrapText="1"/>
    </xf>
    <xf numFmtId="0" fontId="48" fillId="2" borderId="2" xfId="0" applyFont="1" applyFill="1" applyBorder="1" applyAlignment="1">
      <alignment horizontal="left" vertical="center" wrapText="1"/>
    </xf>
    <xf numFmtId="43" fontId="48" fillId="2" borderId="10" xfId="1" applyFont="1" applyFill="1" applyBorder="1" applyAlignment="1">
      <alignment horizontal="left" vertical="center" wrapText="1"/>
    </xf>
    <xf numFmtId="43" fontId="48" fillId="2" borderId="10" xfId="1" applyFont="1" applyFill="1" applyBorder="1" applyAlignment="1">
      <alignment horizontal="right" vertical="center" wrapText="1"/>
    </xf>
    <xf numFmtId="0" fontId="48" fillId="2" borderId="24" xfId="0" applyFont="1" applyFill="1" applyBorder="1" applyAlignment="1">
      <alignment horizontal="left" vertical="center" wrapText="1"/>
    </xf>
    <xf numFmtId="0" fontId="48" fillId="0" borderId="76" xfId="0" applyFont="1" applyBorder="1" applyAlignment="1">
      <alignment horizontal="center" vertical="center"/>
    </xf>
    <xf numFmtId="0" fontId="48" fillId="0" borderId="76" xfId="0" applyFont="1" applyBorder="1" applyAlignment="1">
      <alignment horizontal="left" vertical="center" wrapText="1"/>
    </xf>
    <xf numFmtId="0" fontId="48" fillId="2" borderId="78" xfId="0" applyFont="1" applyFill="1" applyBorder="1" applyAlignment="1">
      <alignment horizontal="center" vertical="center" wrapText="1"/>
    </xf>
    <xf numFmtId="43" fontId="49" fillId="2" borderId="10" xfId="1" applyFont="1" applyFill="1" applyBorder="1" applyAlignment="1">
      <alignment horizontal="center" vertical="center" wrapText="1"/>
    </xf>
    <xf numFmtId="43" fontId="48" fillId="2" borderId="0" xfId="0" applyNumberFormat="1" applyFont="1" applyFill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9" fillId="6" borderId="31" xfId="0" applyFont="1" applyFill="1" applyBorder="1" applyAlignment="1">
      <alignment horizontal="center" vertical="center" wrapText="1"/>
    </xf>
    <xf numFmtId="0" fontId="48" fillId="3" borderId="34" xfId="0" applyFont="1" applyFill="1" applyBorder="1" applyAlignment="1">
      <alignment horizontal="center" vertical="center"/>
    </xf>
    <xf numFmtId="43" fontId="48" fillId="3" borderId="10" xfId="1" applyFont="1" applyFill="1" applyBorder="1" applyAlignment="1">
      <alignment vertical="center" wrapText="1"/>
    </xf>
    <xf numFmtId="43" fontId="48" fillId="3" borderId="35" xfId="1" applyFont="1" applyFill="1" applyBorder="1" applyAlignment="1">
      <alignment horizontal="right" vertical="center" wrapText="1"/>
    </xf>
    <xf numFmtId="0" fontId="48" fillId="2" borderId="34" xfId="0" applyFont="1" applyFill="1" applyBorder="1" applyAlignment="1">
      <alignment horizontal="center"/>
    </xf>
    <xf numFmtId="0" fontId="48" fillId="2" borderId="10" xfId="0" applyFont="1" applyFill="1" applyBorder="1" applyAlignment="1">
      <alignment horizontal="justify" wrapText="1"/>
    </xf>
    <xf numFmtId="43" fontId="48" fillId="2" borderId="10" xfId="1" applyFont="1" applyFill="1" applyBorder="1" applyAlignment="1">
      <alignment vertical="center" wrapText="1"/>
    </xf>
    <xf numFmtId="166" fontId="48" fillId="2" borderId="35" xfId="1" applyNumberFormat="1" applyFont="1" applyFill="1" applyBorder="1" applyAlignment="1">
      <alignment horizontal="right" vertical="center" wrapText="1"/>
    </xf>
    <xf numFmtId="0" fontId="49" fillId="2" borderId="10" xfId="0" applyFont="1" applyFill="1" applyBorder="1" applyAlignment="1">
      <alignment horizontal="justify" wrapText="1"/>
    </xf>
    <xf numFmtId="166" fontId="49" fillId="2" borderId="35" xfId="1" applyNumberFormat="1" applyFont="1" applyFill="1" applyBorder="1" applyAlignment="1">
      <alignment horizontal="right" vertical="center" wrapText="1"/>
    </xf>
    <xf numFmtId="0" fontId="48" fillId="2" borderId="34" xfId="0" applyFont="1" applyFill="1" applyBorder="1" applyAlignment="1">
      <alignment horizontal="center" vertical="center" wrapText="1"/>
    </xf>
    <xf numFmtId="167" fontId="49" fillId="2" borderId="10" xfId="1" applyNumberFormat="1" applyFont="1" applyFill="1" applyBorder="1" applyAlignment="1">
      <alignment vertical="center" wrapText="1"/>
    </xf>
    <xf numFmtId="43" fontId="49" fillId="2" borderId="35" xfId="1" applyFont="1" applyFill="1" applyBorder="1" applyAlignment="1">
      <alignment horizontal="right" vertical="center" wrapText="1"/>
    </xf>
    <xf numFmtId="0" fontId="48" fillId="0" borderId="34" xfId="0" applyFont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justify" wrapText="1"/>
    </xf>
    <xf numFmtId="0" fontId="49" fillId="4" borderId="10" xfId="0" applyFont="1" applyFill="1" applyBorder="1" applyAlignment="1">
      <alignment horizontal="center"/>
    </xf>
    <xf numFmtId="43" fontId="48" fillId="4" borderId="10" xfId="1" applyFont="1" applyFill="1" applyBorder="1" applyAlignment="1">
      <alignment vertical="center" wrapText="1"/>
    </xf>
    <xf numFmtId="167" fontId="48" fillId="2" borderId="10" xfId="1" applyNumberFormat="1" applyFont="1" applyFill="1" applyBorder="1" applyAlignment="1">
      <alignment vertical="center" wrapText="1"/>
    </xf>
    <xf numFmtId="0" fontId="48" fillId="5" borderId="38" xfId="0" applyFont="1" applyFill="1" applyBorder="1" applyAlignment="1">
      <alignment horizontal="center" vertical="center" wrapText="1"/>
    </xf>
    <xf numFmtId="0" fontId="49" fillId="5" borderId="0" xfId="0" applyFont="1" applyFill="1" applyAlignment="1">
      <alignment horizontal="justify" wrapText="1"/>
    </xf>
    <xf numFmtId="0" fontId="49" fillId="5" borderId="0" xfId="0" applyFont="1" applyFill="1" applyAlignment="1">
      <alignment horizontal="center"/>
    </xf>
    <xf numFmtId="43" fontId="48" fillId="5" borderId="0" xfId="1" applyFont="1" applyFill="1" applyAlignment="1">
      <alignment vertical="center" wrapText="1"/>
    </xf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6" borderId="32" xfId="0" applyFont="1" applyFill="1" applyBorder="1" applyAlignment="1">
      <alignment horizontal="center" vertical="center" wrapText="1"/>
    </xf>
    <xf numFmtId="3" fontId="49" fillId="6" borderId="32" xfId="0" applyNumberFormat="1" applyFont="1" applyFill="1" applyBorder="1" applyAlignment="1">
      <alignment horizontal="center" vertical="center" wrapText="1"/>
    </xf>
    <xf numFmtId="0" fontId="49" fillId="6" borderId="33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justify" vertical="justify"/>
    </xf>
    <xf numFmtId="0" fontId="48" fillId="3" borderId="10" xfId="0" applyFont="1" applyFill="1" applyBorder="1" applyAlignment="1">
      <alignment horizontal="center"/>
    </xf>
    <xf numFmtId="0" fontId="48" fillId="2" borderId="0" xfId="0" applyFont="1" applyFill="1" applyAlignment="1">
      <alignment wrapText="1"/>
    </xf>
    <xf numFmtId="43" fontId="49" fillId="4" borderId="35" xfId="1" applyFont="1" applyFill="1" applyBorder="1" applyAlignment="1">
      <alignment horizontal="right" vertical="center" wrapText="1"/>
    </xf>
    <xf numFmtId="43" fontId="49" fillId="5" borderId="39" xfId="1" applyFont="1" applyFill="1" applyBorder="1" applyAlignment="1">
      <alignment horizontal="right" vertical="center" wrapText="1"/>
    </xf>
    <xf numFmtId="0" fontId="48" fillId="2" borderId="12" xfId="0" applyFont="1" applyFill="1" applyBorder="1" applyAlignment="1">
      <alignment horizontal="center" vertical="center" wrapText="1"/>
    </xf>
    <xf numFmtId="44" fontId="48" fillId="2" borderId="0" xfId="6" applyFont="1" applyFill="1" applyBorder="1" applyAlignment="1">
      <alignment horizontal="center" vertical="center" wrapText="1"/>
    </xf>
    <xf numFmtId="44" fontId="48" fillId="2" borderId="13" xfId="6" applyFont="1" applyFill="1" applyBorder="1" applyAlignment="1">
      <alignment horizontal="center" vertical="center" wrapText="1"/>
    </xf>
    <xf numFmtId="10" fontId="48" fillId="2" borderId="0" xfId="0" applyNumberFormat="1" applyFont="1" applyFill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2" borderId="1" xfId="0" applyNumberFormat="1" applyFont="1" applyFill="1" applyBorder="1" applyAlignment="1">
      <alignment horizontal="center" vertical="center" wrapText="1"/>
    </xf>
    <xf numFmtId="44" fontId="48" fillId="2" borderId="1" xfId="6" applyFont="1" applyFill="1" applyBorder="1" applyAlignment="1">
      <alignment horizontal="center" vertical="center" wrapText="1"/>
    </xf>
    <xf numFmtId="44" fontId="48" fillId="2" borderId="17" xfId="6" applyFont="1" applyFill="1" applyBorder="1" applyAlignment="1">
      <alignment horizontal="center" vertical="center" wrapText="1"/>
    </xf>
    <xf numFmtId="44" fontId="48" fillId="2" borderId="0" xfId="0" applyNumberFormat="1" applyFont="1" applyFill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left" vertical="center" wrapText="1"/>
    </xf>
    <xf numFmtId="44" fontId="48" fillId="2" borderId="73" xfId="6" applyFont="1" applyFill="1" applyBorder="1" applyAlignment="1">
      <alignment horizontal="center" vertical="center" wrapText="1"/>
    </xf>
    <xf numFmtId="2" fontId="48" fillId="2" borderId="10" xfId="0" applyNumberFormat="1" applyFont="1" applyFill="1" applyBorder="1" applyAlignment="1">
      <alignment horizontal="center" vertical="center" wrapText="1"/>
    </xf>
    <xf numFmtId="44" fontId="48" fillId="2" borderId="10" xfId="6" applyFont="1" applyFill="1" applyBorder="1" applyAlignment="1">
      <alignment horizontal="center" vertical="center" wrapText="1"/>
    </xf>
    <xf numFmtId="2" fontId="48" fillId="2" borderId="8" xfId="0" applyNumberFormat="1" applyFont="1" applyFill="1" applyBorder="1" applyAlignment="1">
      <alignment horizontal="center" vertical="center" wrapText="1"/>
    </xf>
    <xf numFmtId="44" fontId="48" fillId="2" borderId="8" xfId="6" applyFont="1" applyFill="1" applyBorder="1" applyAlignment="1">
      <alignment horizontal="center" vertical="center" wrapText="1"/>
    </xf>
    <xf numFmtId="44" fontId="48" fillId="2" borderId="77" xfId="6" applyFont="1" applyFill="1" applyBorder="1" applyAlignment="1">
      <alignment horizontal="center" vertical="center" wrapText="1"/>
    </xf>
    <xf numFmtId="8" fontId="48" fillId="2" borderId="0" xfId="6" applyNumberFormat="1" applyFont="1" applyFill="1" applyBorder="1" applyAlignment="1">
      <alignment horizontal="center" vertical="center"/>
    </xf>
    <xf numFmtId="0" fontId="49" fillId="40" borderId="6" xfId="0" applyFont="1" applyFill="1" applyBorder="1" applyAlignment="1">
      <alignment horizontal="center" vertical="center" wrapText="1"/>
    </xf>
    <xf numFmtId="0" fontId="49" fillId="40" borderId="21" xfId="0" applyFont="1" applyFill="1" applyBorder="1" applyAlignment="1">
      <alignment horizontal="center" vertical="center" wrapText="1"/>
    </xf>
    <xf numFmtId="44" fontId="49" fillId="40" borderId="21" xfId="6" applyFont="1" applyFill="1" applyBorder="1" applyAlignment="1">
      <alignment horizontal="center" vertical="center" wrapText="1"/>
    </xf>
    <xf numFmtId="44" fontId="49" fillId="40" borderId="22" xfId="6" applyFont="1" applyFill="1" applyBorder="1" applyAlignment="1">
      <alignment horizontal="center" vertical="center" wrapText="1"/>
    </xf>
    <xf numFmtId="0" fontId="49" fillId="41" borderId="7" xfId="0" applyFont="1" applyFill="1" applyBorder="1" applyAlignment="1">
      <alignment horizontal="center" vertical="center" wrapText="1"/>
    </xf>
    <xf numFmtId="0" fontId="49" fillId="41" borderId="3" xfId="0" applyFont="1" applyFill="1" applyBorder="1" applyAlignment="1">
      <alignment horizontal="center" vertical="center" wrapText="1"/>
    </xf>
    <xf numFmtId="0" fontId="49" fillId="41" borderId="1" xfId="0" applyFont="1" applyFill="1" applyBorder="1" applyAlignment="1">
      <alignment horizontal="left" vertical="center" wrapText="1"/>
    </xf>
    <xf numFmtId="0" fontId="49" fillId="41" borderId="2" xfId="0" applyFont="1" applyFill="1" applyBorder="1" applyAlignment="1">
      <alignment horizontal="center" vertical="center" wrapText="1"/>
    </xf>
    <xf numFmtId="0" fontId="49" fillId="41" borderId="5" xfId="0" applyFont="1" applyFill="1" applyBorder="1" applyAlignment="1">
      <alignment horizontal="center" vertical="center" wrapText="1"/>
    </xf>
    <xf numFmtId="44" fontId="49" fillId="41" borderId="5" xfId="6" applyFont="1" applyFill="1" applyBorder="1" applyAlignment="1">
      <alignment horizontal="center" vertical="center" wrapText="1"/>
    </xf>
    <xf numFmtId="44" fontId="49" fillId="41" borderId="1" xfId="6" applyFont="1" applyFill="1" applyBorder="1" applyAlignment="1">
      <alignment horizontal="center" vertical="center" wrapText="1"/>
    </xf>
    <xf numFmtId="44" fontId="49" fillId="41" borderId="17" xfId="6" applyFont="1" applyFill="1" applyBorder="1" applyAlignment="1">
      <alignment horizontal="center" vertical="center" wrapText="1"/>
    </xf>
    <xf numFmtId="0" fontId="49" fillId="41" borderId="71" xfId="0" applyFont="1" applyFill="1" applyBorder="1" applyAlignment="1">
      <alignment horizontal="center" vertical="center" wrapText="1"/>
    </xf>
    <xf numFmtId="0" fontId="49" fillId="41" borderId="72" xfId="0" applyFont="1" applyFill="1" applyBorder="1" applyAlignment="1">
      <alignment horizontal="center" vertical="center" wrapText="1"/>
    </xf>
    <xf numFmtId="0" fontId="49" fillId="41" borderId="73" xfId="0" applyFont="1" applyFill="1" applyBorder="1" applyAlignment="1">
      <alignment horizontal="left" vertical="center" wrapText="1"/>
    </xf>
    <xf numFmtId="0" fontId="49" fillId="41" borderId="24" xfId="0" applyFont="1" applyFill="1" applyBorder="1" applyAlignment="1">
      <alignment horizontal="center" vertical="center" wrapText="1"/>
    </xf>
    <xf numFmtId="0" fontId="49" fillId="41" borderId="74" xfId="0" applyFont="1" applyFill="1" applyBorder="1" applyAlignment="1">
      <alignment horizontal="center" vertical="center" wrapText="1"/>
    </xf>
    <xf numFmtId="44" fontId="49" fillId="41" borderId="74" xfId="6" applyFont="1" applyFill="1" applyBorder="1" applyAlignment="1">
      <alignment horizontal="center" vertical="center" wrapText="1"/>
    </xf>
    <xf numFmtId="44" fontId="48" fillId="41" borderId="73" xfId="6" applyFont="1" applyFill="1" applyBorder="1" applyAlignment="1">
      <alignment horizontal="center" vertical="center" wrapText="1"/>
    </xf>
    <xf numFmtId="44" fontId="49" fillId="41" borderId="75" xfId="6" applyFont="1" applyFill="1" applyBorder="1" applyAlignment="1">
      <alignment horizontal="center" vertical="center" wrapText="1"/>
    </xf>
    <xf numFmtId="44" fontId="49" fillId="40" borderId="30" xfId="6" applyFont="1" applyFill="1" applyBorder="1" applyAlignment="1">
      <alignment horizontal="center" vertical="center" wrapText="1"/>
    </xf>
    <xf numFmtId="0" fontId="48" fillId="2" borderId="71" xfId="0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48" fillId="0" borderId="67" xfId="0" applyFont="1" applyBorder="1" applyAlignment="1">
      <alignment horizontal="left" vertical="center" wrapText="1"/>
    </xf>
    <xf numFmtId="0" fontId="48" fillId="2" borderId="73" xfId="0" applyFont="1" applyFill="1" applyBorder="1" applyAlignment="1">
      <alignment horizontal="center" vertical="center" wrapText="1"/>
    </xf>
    <xf numFmtId="2" fontId="48" fillId="2" borderId="73" xfId="0" applyNumberFormat="1" applyFont="1" applyFill="1" applyBorder="1" applyAlignment="1">
      <alignment horizontal="center" vertical="center" wrapText="1"/>
    </xf>
    <xf numFmtId="44" fontId="48" fillId="2" borderId="75" xfId="6" applyFont="1" applyFill="1" applyBorder="1" applyAlignment="1">
      <alignment horizontal="center" vertical="center" wrapText="1"/>
    </xf>
    <xf numFmtId="0" fontId="49" fillId="41" borderId="79" xfId="0" applyFont="1" applyFill="1" applyBorder="1" applyAlignment="1">
      <alignment horizontal="center" vertical="center" wrapText="1"/>
    </xf>
    <xf numFmtId="44" fontId="49" fillId="41" borderId="79" xfId="6" applyFont="1" applyFill="1" applyBorder="1" applyAlignment="1">
      <alignment horizontal="center" vertical="center" wrapText="1"/>
    </xf>
    <xf numFmtId="44" fontId="49" fillId="41" borderId="8" xfId="6" applyFont="1" applyFill="1" applyBorder="1" applyAlignment="1">
      <alignment horizontal="center" vertical="center" wrapText="1"/>
    </xf>
    <xf numFmtId="44" fontId="49" fillId="41" borderId="77" xfId="6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2" borderId="5" xfId="0" applyFont="1" applyFill="1" applyBorder="1" applyAlignment="1">
      <alignment horizontal="left" vertical="center" wrapText="1"/>
    </xf>
    <xf numFmtId="0" fontId="48" fillId="2" borderId="80" xfId="0" applyFont="1" applyFill="1" applyBorder="1" applyAlignment="1">
      <alignment horizontal="center" vertical="center" wrapText="1"/>
    </xf>
    <xf numFmtId="0" fontId="48" fillId="2" borderId="81" xfId="0" applyFont="1" applyFill="1" applyBorder="1" applyAlignment="1">
      <alignment horizontal="center" vertical="center" wrapText="1"/>
    </xf>
    <xf numFmtId="0" fontId="58" fillId="0" borderId="0" xfId="2" applyFont="1"/>
    <xf numFmtId="0" fontId="56" fillId="0" borderId="0" xfId="2" applyFont="1" applyAlignment="1">
      <alignment horizontal="left" vertical="top" wrapText="1"/>
    </xf>
    <xf numFmtId="0" fontId="58" fillId="43" borderId="0" xfId="2" applyFont="1" applyFill="1" applyAlignment="1">
      <alignment horizontal="left" vertical="center"/>
    </xf>
    <xf numFmtId="0" fontId="56" fillId="0" borderId="0" xfId="2" applyFont="1" applyAlignment="1">
      <alignment horizontal="left"/>
    </xf>
    <xf numFmtId="0" fontId="58" fillId="0" borderId="83" xfId="136" applyFont="1" applyBorder="1"/>
    <xf numFmtId="0" fontId="56" fillId="42" borderId="84" xfId="136" applyFont="1" applyFill="1" applyBorder="1" applyAlignment="1">
      <alignment horizontal="center"/>
    </xf>
    <xf numFmtId="0" fontId="58" fillId="0" borderId="0" xfId="136" applyFont="1"/>
    <xf numFmtId="0" fontId="58" fillId="0" borderId="38" xfId="136" applyFont="1" applyBorder="1"/>
    <xf numFmtId="0" fontId="56" fillId="0" borderId="10" xfId="136" applyFont="1" applyBorder="1" applyAlignment="1">
      <alignment horizontal="center" vertical="center"/>
    </xf>
    <xf numFmtId="0" fontId="49" fillId="0" borderId="14" xfId="71" applyFont="1" applyBorder="1" applyAlignment="1">
      <alignment horizontal="left" vertical="center" wrapText="1"/>
    </xf>
    <xf numFmtId="178" fontId="49" fillId="0" borderId="10" xfId="71" applyNumberFormat="1" applyFont="1" applyBorder="1" applyAlignment="1">
      <alignment horizontal="left" vertical="center" wrapText="1"/>
    </xf>
    <xf numFmtId="43" fontId="48" fillId="0" borderId="0" xfId="1" applyFont="1" applyBorder="1" applyAlignment="1">
      <alignment vertical="center"/>
    </xf>
    <xf numFmtId="43" fontId="58" fillId="0" borderId="0" xfId="136" applyNumberFormat="1" applyFont="1" applyAlignment="1">
      <alignment vertical="center"/>
    </xf>
    <xf numFmtId="179" fontId="48" fillId="0" borderId="10" xfId="1" applyNumberFormat="1" applyFont="1" applyFill="1" applyBorder="1" applyAlignment="1" applyProtection="1">
      <alignment horizontal="right" vertical="center" wrapText="1"/>
    </xf>
    <xf numFmtId="179" fontId="48" fillId="0" borderId="16" xfId="1" applyNumberFormat="1" applyFont="1" applyFill="1" applyBorder="1" applyAlignment="1" applyProtection="1">
      <alignment horizontal="right" vertical="center" wrapText="1"/>
    </xf>
    <xf numFmtId="40" fontId="58" fillId="0" borderId="0" xfId="136" applyNumberFormat="1" applyFont="1"/>
    <xf numFmtId="40" fontId="58" fillId="0" borderId="0" xfId="136" applyNumberFormat="1" applyFont="1" applyAlignment="1">
      <alignment horizontal="center"/>
    </xf>
    <xf numFmtId="0" fontId="56" fillId="0" borderId="0" xfId="136" applyFont="1"/>
    <xf numFmtId="0" fontId="58" fillId="0" borderId="85" xfId="136" applyFont="1" applyBorder="1"/>
    <xf numFmtId="0" fontId="49" fillId="0" borderId="14" xfId="137" applyFont="1" applyBorder="1" applyAlignment="1">
      <alignment horizontal="right" vertical="center"/>
    </xf>
    <xf numFmtId="178" fontId="49" fillId="0" borderId="67" xfId="137" applyNumberFormat="1" applyFont="1" applyBorder="1" applyAlignment="1">
      <alignment horizontal="center" vertical="center"/>
    </xf>
    <xf numFmtId="0" fontId="56" fillId="41" borderId="86" xfId="136" applyFont="1" applyFill="1" applyBorder="1" applyAlignment="1">
      <alignment horizontal="center"/>
    </xf>
    <xf numFmtId="10" fontId="48" fillId="0" borderId="0" xfId="5" applyNumberFormat="1" applyFont="1" applyBorder="1" applyAlignment="1">
      <alignment vertical="center"/>
    </xf>
    <xf numFmtId="178" fontId="49" fillId="0" borderId="10" xfId="137" applyNumberFormat="1" applyFont="1" applyBorder="1" applyAlignment="1">
      <alignment horizontal="center" vertical="center"/>
    </xf>
    <xf numFmtId="178" fontId="48" fillId="0" borderId="10" xfId="1" applyNumberFormat="1" applyFont="1" applyFill="1" applyBorder="1" applyAlignment="1">
      <alignment horizontal="center" vertical="center"/>
    </xf>
    <xf numFmtId="2" fontId="58" fillId="0" borderId="0" xfId="136" applyNumberFormat="1" applyFont="1" applyAlignment="1">
      <alignment vertical="center"/>
    </xf>
    <xf numFmtId="10" fontId="48" fillId="0" borderId="10" xfId="5" applyNumberFormat="1" applyFont="1" applyFill="1" applyBorder="1" applyAlignment="1">
      <alignment horizontal="center" vertical="center"/>
    </xf>
    <xf numFmtId="178" fontId="48" fillId="0" borderId="10" xfId="5" applyNumberFormat="1" applyFont="1" applyFill="1" applyBorder="1" applyAlignment="1">
      <alignment horizontal="center" vertical="center"/>
    </xf>
    <xf numFmtId="2" fontId="56" fillId="0" borderId="0" xfId="136" applyNumberFormat="1" applyFont="1"/>
    <xf numFmtId="43" fontId="48" fillId="0" borderId="0" xfId="1" applyFont="1" applyAlignment="1">
      <alignment horizontal="center" vertical="center"/>
    </xf>
    <xf numFmtId="40" fontId="56" fillId="0" borderId="0" xfId="136" applyNumberFormat="1" applyFont="1"/>
    <xf numFmtId="0" fontId="56" fillId="2" borderId="0" xfId="136" applyFont="1" applyFill="1" applyAlignment="1">
      <alignment horizontal="center"/>
    </xf>
    <xf numFmtId="0" fontId="56" fillId="2" borderId="0" xfId="136" applyFont="1" applyFill="1" applyAlignment="1">
      <alignment vertical="top" wrapText="1"/>
    </xf>
    <xf numFmtId="2" fontId="58" fillId="2" borderId="0" xfId="136" applyNumberFormat="1" applyFont="1" applyFill="1" applyAlignment="1">
      <alignment horizontal="center"/>
    </xf>
    <xf numFmtId="0" fontId="56" fillId="0" borderId="0" xfId="136" applyFont="1" applyAlignment="1">
      <alignment horizontal="center"/>
    </xf>
    <xf numFmtId="0" fontId="56" fillId="0" borderId="0" xfId="136" applyFont="1" applyAlignment="1">
      <alignment horizontal="left"/>
    </xf>
    <xf numFmtId="0" fontId="58" fillId="0" borderId="0" xfId="136" applyFont="1" applyAlignment="1">
      <alignment horizontal="center"/>
    </xf>
    <xf numFmtId="0" fontId="58" fillId="2" borderId="0" xfId="136" applyFont="1" applyFill="1"/>
    <xf numFmtId="0" fontId="56" fillId="2" borderId="0" xfId="136" applyFont="1" applyFill="1"/>
    <xf numFmtId="0" fontId="56" fillId="44" borderId="0" xfId="136" applyFont="1" applyFill="1"/>
    <xf numFmtId="0" fontId="58" fillId="2" borderId="0" xfId="2" applyFont="1" applyFill="1"/>
    <xf numFmtId="0" fontId="58" fillId="2" borderId="0" xfId="2" applyFont="1" applyFill="1" applyAlignment="1">
      <alignment horizontal="center"/>
    </xf>
    <xf numFmtId="0" fontId="58" fillId="2" borderId="0" xfId="2" applyFont="1" applyFill="1" applyAlignment="1">
      <alignment horizontal="left" vertical="top" wrapText="1"/>
    </xf>
    <xf numFmtId="2" fontId="56" fillId="2" borderId="0" xfId="2" applyNumberFormat="1" applyFont="1" applyFill="1" applyAlignment="1">
      <alignment horizontal="center"/>
    </xf>
    <xf numFmtId="2" fontId="58" fillId="0" borderId="0" xfId="2" applyNumberFormat="1" applyFont="1"/>
    <xf numFmtId="2" fontId="56" fillId="0" borderId="0" xfId="2" applyNumberFormat="1" applyFont="1"/>
    <xf numFmtId="0" fontId="56" fillId="0" borderId="0" xfId="2" applyFont="1"/>
    <xf numFmtId="0" fontId="56" fillId="2" borderId="0" xfId="2" applyFont="1" applyFill="1" applyAlignment="1">
      <alignment horizontal="center"/>
    </xf>
    <xf numFmtId="0" fontId="56" fillId="2" borderId="0" xfId="2" applyFont="1" applyFill="1" applyAlignment="1">
      <alignment horizontal="left" vertical="top" wrapText="1"/>
    </xf>
    <xf numFmtId="0" fontId="56" fillId="2" borderId="0" xfId="2" applyFont="1" applyFill="1" applyAlignment="1">
      <alignment horizontal="center" vertical="top"/>
    </xf>
    <xf numFmtId="0" fontId="56" fillId="44" borderId="0" xfId="2" applyFont="1" applyFill="1"/>
    <xf numFmtId="0" fontId="56" fillId="2" borderId="0" xfId="2" applyFont="1" applyFill="1" applyAlignment="1">
      <alignment vertical="top" wrapText="1"/>
    </xf>
    <xf numFmtId="0" fontId="56" fillId="2" borderId="0" xfId="2" applyFont="1" applyFill="1" applyAlignment="1">
      <alignment horizontal="left"/>
    </xf>
    <xf numFmtId="0" fontId="56" fillId="2" borderId="0" xfId="2" applyFont="1" applyFill="1"/>
    <xf numFmtId="0" fontId="49" fillId="2" borderId="18" xfId="0" applyFont="1" applyFill="1" applyBorder="1" applyAlignment="1">
      <alignment horizontal="left" vertical="center"/>
    </xf>
    <xf numFmtId="0" fontId="49" fillId="2" borderId="9" xfId="0" applyFont="1" applyFill="1" applyBorder="1" applyAlignment="1">
      <alignment horizontal="left" vertical="center"/>
    </xf>
    <xf numFmtId="44" fontId="49" fillId="2" borderId="9" xfId="6" applyFont="1" applyFill="1" applyBorder="1" applyAlignment="1" applyProtection="1">
      <alignment horizontal="left" vertical="center"/>
      <protection hidden="1"/>
    </xf>
    <xf numFmtId="0" fontId="49" fillId="2" borderId="12" xfId="0" applyFont="1" applyFill="1" applyBorder="1" applyAlignment="1">
      <alignment horizontal="left" vertical="center"/>
    </xf>
    <xf numFmtId="0" fontId="49" fillId="2" borderId="0" xfId="0" applyFont="1" applyFill="1" applyAlignment="1">
      <alignment horizontal="left" vertical="center"/>
    </xf>
    <xf numFmtId="44" fontId="49" fillId="2" borderId="0" xfId="6" applyFont="1" applyFill="1" applyBorder="1" applyAlignment="1" applyProtection="1">
      <alignment horizontal="left" vertical="center"/>
      <protection hidden="1"/>
    </xf>
    <xf numFmtId="44" fontId="49" fillId="2" borderId="0" xfId="6" applyFont="1" applyFill="1" applyBorder="1" applyAlignment="1">
      <alignment horizontal="left" vertical="center"/>
    </xf>
    <xf numFmtId="0" fontId="55" fillId="2" borderId="9" xfId="0" applyFont="1" applyFill="1" applyBorder="1" applyAlignment="1">
      <alignment horizontal="left" vertical="center"/>
    </xf>
    <xf numFmtId="0" fontId="55" fillId="2" borderId="0" xfId="0" applyFont="1" applyFill="1" applyAlignment="1">
      <alignment horizontal="left" vertical="center"/>
    </xf>
    <xf numFmtId="44" fontId="55" fillId="2" borderId="0" xfId="6" applyFont="1" applyFill="1" applyBorder="1" applyAlignment="1">
      <alignment horizontal="left" vertical="center"/>
    </xf>
    <xf numFmtId="0" fontId="35" fillId="5" borderId="0" xfId="134" applyFont="1" applyFill="1" applyAlignment="1">
      <alignment vertical="center"/>
    </xf>
    <xf numFmtId="0" fontId="56" fillId="43" borderId="0" xfId="2" applyFont="1" applyFill="1" applyAlignment="1">
      <alignment vertical="top" wrapText="1"/>
    </xf>
    <xf numFmtId="0" fontId="56" fillId="43" borderId="0" xfId="2" applyFont="1" applyFill="1" applyAlignment="1">
      <alignment vertical="center"/>
    </xf>
    <xf numFmtId="0" fontId="49" fillId="2" borderId="83" xfId="0" applyFont="1" applyFill="1" applyBorder="1" applyAlignment="1">
      <alignment horizontal="left" vertical="center"/>
    </xf>
    <xf numFmtId="0" fontId="56" fillId="0" borderId="65" xfId="2" applyFont="1" applyBorder="1" applyAlignment="1">
      <alignment vertical="center" wrapText="1"/>
    </xf>
    <xf numFmtId="0" fontId="56" fillId="0" borderId="87" xfId="2" applyFont="1" applyBorder="1" applyAlignment="1">
      <alignment vertical="center" wrapText="1"/>
    </xf>
    <xf numFmtId="0" fontId="49" fillId="2" borderId="38" xfId="0" applyFont="1" applyFill="1" applyBorder="1" applyAlignment="1">
      <alignment horizontal="left" vertical="center"/>
    </xf>
    <xf numFmtId="0" fontId="56" fillId="43" borderId="39" xfId="2" applyFont="1" applyFill="1" applyBorder="1" applyAlignment="1">
      <alignment vertical="top" wrapText="1"/>
    </xf>
    <xf numFmtId="0" fontId="56" fillId="43" borderId="39" xfId="2" applyFont="1" applyFill="1" applyBorder="1" applyAlignment="1">
      <alignment vertical="center"/>
    </xf>
    <xf numFmtId="0" fontId="58" fillId="43" borderId="39" xfId="2" applyFont="1" applyFill="1" applyBorder="1" applyAlignment="1">
      <alignment horizontal="left" vertical="center"/>
    </xf>
    <xf numFmtId="0" fontId="56" fillId="43" borderId="85" xfId="2" applyFont="1" applyFill="1" applyBorder="1" applyAlignment="1">
      <alignment horizontal="left" vertical="center"/>
    </xf>
    <xf numFmtId="0" fontId="58" fillId="43" borderId="55" xfId="2" applyFont="1" applyFill="1" applyBorder="1" applyAlignment="1">
      <alignment horizontal="left" vertical="center"/>
    </xf>
    <xf numFmtId="0" fontId="58" fillId="43" borderId="59" xfId="2" applyFont="1" applyFill="1" applyBorder="1" applyAlignment="1">
      <alignment horizontal="left" vertical="center"/>
    </xf>
    <xf numFmtId="179" fontId="48" fillId="0" borderId="37" xfId="1" applyNumberFormat="1" applyFont="1" applyFill="1" applyBorder="1" applyAlignment="1" applyProtection="1">
      <alignment horizontal="right" vertical="center" wrapText="1"/>
    </xf>
    <xf numFmtId="0" fontId="56" fillId="41" borderId="39" xfId="136" applyFont="1" applyFill="1" applyBorder="1" applyAlignment="1">
      <alignment horizontal="center"/>
    </xf>
    <xf numFmtId="178" fontId="48" fillId="0" borderId="35" xfId="1" applyNumberFormat="1" applyFont="1" applyFill="1" applyBorder="1" applyAlignment="1">
      <alignment horizontal="center" vertical="center"/>
    </xf>
    <xf numFmtId="10" fontId="48" fillId="0" borderId="35" xfId="5" applyNumberFormat="1" applyFont="1" applyFill="1" applyBorder="1" applyAlignment="1">
      <alignment horizontal="center" vertical="center"/>
    </xf>
    <xf numFmtId="178" fontId="48" fillId="0" borderId="35" xfId="5" applyNumberFormat="1" applyFont="1" applyFill="1" applyBorder="1" applyAlignment="1">
      <alignment horizontal="center" vertical="center"/>
    </xf>
    <xf numFmtId="0" fontId="49" fillId="0" borderId="61" xfId="137" applyFont="1" applyBorder="1" applyAlignment="1">
      <alignment vertical="center"/>
    </xf>
    <xf numFmtId="0" fontId="49" fillId="0" borderId="88" xfId="137" applyFont="1" applyBorder="1" applyAlignment="1">
      <alignment horizontal="right" vertical="center"/>
    </xf>
    <xf numFmtId="10" fontId="49" fillId="0" borderId="61" xfId="5" applyNumberFormat="1" applyFont="1" applyFill="1" applyBorder="1" applyAlignment="1">
      <alignment horizontal="center" vertical="center"/>
    </xf>
    <xf numFmtId="10" fontId="56" fillId="0" borderId="61" xfId="136" applyNumberFormat="1" applyFont="1" applyBorder="1" applyAlignment="1">
      <alignment horizontal="center" vertical="center"/>
    </xf>
    <xf numFmtId="10" fontId="56" fillId="0" borderId="62" xfId="136" applyNumberFormat="1" applyFont="1" applyBorder="1" applyAlignment="1">
      <alignment horizontal="center" vertical="center"/>
    </xf>
    <xf numFmtId="0" fontId="56" fillId="42" borderId="89" xfId="136" applyFont="1" applyFill="1" applyBorder="1" applyAlignment="1">
      <alignment horizontal="center"/>
    </xf>
    <xf numFmtId="0" fontId="56" fillId="42" borderId="50" xfId="136" applyFont="1" applyFill="1" applyBorder="1" applyAlignment="1">
      <alignment horizontal="center"/>
    </xf>
    <xf numFmtId="0" fontId="56" fillId="42" borderId="90" xfId="136" applyFont="1" applyFill="1" applyBorder="1" applyAlignment="1">
      <alignment horizontal="center"/>
    </xf>
    <xf numFmtId="0" fontId="56" fillId="42" borderId="91" xfId="136" applyFont="1" applyFill="1" applyBorder="1" applyAlignment="1">
      <alignment horizontal="center"/>
    </xf>
    <xf numFmtId="0" fontId="49" fillId="0" borderId="10" xfId="71" applyFont="1" applyBorder="1" applyAlignment="1">
      <alignment horizontal="left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left" vertical="center" wrapText="1"/>
    </xf>
    <xf numFmtId="49" fontId="48" fillId="2" borderId="10" xfId="0" applyNumberFormat="1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justify"/>
    </xf>
    <xf numFmtId="0" fontId="49" fillId="2" borderId="12" xfId="0" applyFont="1" applyFill="1" applyBorder="1" applyAlignment="1">
      <alignment horizontal="left" vertical="center" wrapText="1"/>
    </xf>
    <xf numFmtId="0" fontId="49" fillId="2" borderId="0" xfId="0" applyFont="1" applyFill="1" applyAlignment="1">
      <alignment horizontal="left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26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40" borderId="19" xfId="0" applyFont="1" applyFill="1" applyBorder="1" applyAlignment="1">
      <alignment horizontal="center" vertical="center" wrapText="1"/>
    </xf>
    <xf numFmtId="0" fontId="49" fillId="40" borderId="11" xfId="0" applyFont="1" applyFill="1" applyBorder="1" applyAlignment="1">
      <alignment horizontal="center" vertical="center" wrapText="1"/>
    </xf>
    <xf numFmtId="0" fontId="49" fillId="40" borderId="28" xfId="0" applyFont="1" applyFill="1" applyBorder="1" applyAlignment="1">
      <alignment horizontal="center" vertical="center" wrapText="1"/>
    </xf>
    <xf numFmtId="0" fontId="49" fillId="40" borderId="2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left" vertical="center" wrapText="1"/>
    </xf>
    <xf numFmtId="0" fontId="49" fillId="2" borderId="0" xfId="0" applyFont="1" applyFill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3" fillId="0" borderId="55" xfId="134" applyFont="1" applyBorder="1" applyAlignment="1">
      <alignment horizontal="justify" vertical="center"/>
    </xf>
    <xf numFmtId="0" fontId="1" fillId="0" borderId="55" xfId="134" applyBorder="1" applyAlignment="1">
      <alignment vertical="center"/>
    </xf>
    <xf numFmtId="0" fontId="1" fillId="5" borderId="0" xfId="134" applyFill="1" applyAlignment="1">
      <alignment horizontal="center" vertical="center"/>
    </xf>
    <xf numFmtId="0" fontId="61" fillId="5" borderId="0" xfId="134" applyFont="1" applyFill="1" applyAlignment="1">
      <alignment horizontal="left" wrapText="1"/>
    </xf>
    <xf numFmtId="0" fontId="35" fillId="5" borderId="0" xfId="134" applyFont="1" applyFill="1" applyAlignment="1">
      <alignment horizontal="left" wrapText="1"/>
    </xf>
    <xf numFmtId="0" fontId="50" fillId="38" borderId="10" xfId="134" applyFont="1" applyFill="1" applyBorder="1" applyAlignment="1">
      <alignment horizontal="center" vertical="center"/>
    </xf>
    <xf numFmtId="0" fontId="53" fillId="0" borderId="63" xfId="134" applyFont="1" applyBorder="1" applyAlignment="1">
      <alignment horizontal="center" vertical="center" wrapText="1"/>
    </xf>
    <xf numFmtId="0" fontId="53" fillId="0" borderId="64" xfId="134" applyFont="1" applyBorder="1" applyAlignment="1">
      <alignment horizontal="center" vertical="center" wrapText="1"/>
    </xf>
    <xf numFmtId="0" fontId="53" fillId="0" borderId="57" xfId="134" applyFont="1" applyBorder="1" applyAlignment="1">
      <alignment horizontal="center" vertical="center" wrapText="1"/>
    </xf>
    <xf numFmtId="0" fontId="52" fillId="0" borderId="65" xfId="134" applyFont="1" applyBorder="1" applyAlignment="1">
      <alignment horizontal="justify" vertical="center"/>
    </xf>
    <xf numFmtId="0" fontId="53" fillId="0" borderId="65" xfId="134" applyFont="1" applyBorder="1" applyAlignment="1">
      <alignment horizontal="justify" vertical="center"/>
    </xf>
    <xf numFmtId="0" fontId="1" fillId="5" borderId="0" xfId="134" applyFill="1" applyAlignment="1">
      <alignment horizontal="left" vertical="center"/>
    </xf>
    <xf numFmtId="0" fontId="54" fillId="0" borderId="63" xfId="134" applyFont="1" applyBorder="1" applyAlignment="1">
      <alignment horizontal="center" vertical="center" wrapText="1"/>
    </xf>
    <xf numFmtId="0" fontId="54" fillId="0" borderId="64" xfId="134" applyFont="1" applyBorder="1" applyAlignment="1">
      <alignment horizontal="center" vertical="center" wrapText="1"/>
    </xf>
    <xf numFmtId="0" fontId="54" fillId="0" borderId="57" xfId="134" applyFont="1" applyBorder="1" applyAlignment="1">
      <alignment horizontal="center" vertical="center" wrapText="1"/>
    </xf>
    <xf numFmtId="0" fontId="56" fillId="41" borderId="14" xfId="136" applyFont="1" applyFill="1" applyBorder="1" applyAlignment="1">
      <alignment horizontal="center"/>
    </xf>
    <xf numFmtId="0" fontId="56" fillId="41" borderId="15" xfId="136" applyFont="1" applyFill="1" applyBorder="1" applyAlignment="1">
      <alignment horizontal="center"/>
    </xf>
    <xf numFmtId="0" fontId="56" fillId="41" borderId="37" xfId="136" applyFont="1" applyFill="1" applyBorder="1" applyAlignment="1">
      <alignment horizontal="center"/>
    </xf>
    <xf numFmtId="0" fontId="56" fillId="0" borderId="49" xfId="2" applyFont="1" applyBorder="1" applyAlignment="1">
      <alignment horizontal="center" vertical="center" wrapText="1"/>
    </xf>
    <xf numFmtId="0" fontId="56" fillId="0" borderId="50" xfId="2" applyFont="1" applyBorder="1" applyAlignment="1">
      <alignment horizontal="center" vertical="center" wrapText="1"/>
    </xf>
    <xf numFmtId="0" fontId="58" fillId="43" borderId="82" xfId="2" applyFont="1" applyFill="1" applyBorder="1" applyAlignment="1">
      <alignment horizontal="left" vertical="center"/>
    </xf>
    <xf numFmtId="0" fontId="58" fillId="43" borderId="0" xfId="2" applyFont="1" applyFill="1" applyAlignment="1">
      <alignment horizontal="left" vertical="center"/>
    </xf>
    <xf numFmtId="0" fontId="56" fillId="2" borderId="31" xfId="2" applyFont="1" applyFill="1" applyBorder="1" applyAlignment="1">
      <alignment horizontal="center"/>
    </xf>
    <xf numFmtId="0" fontId="56" fillId="2" borderId="32" xfId="2" applyFont="1" applyFill="1" applyBorder="1" applyAlignment="1">
      <alignment horizontal="center"/>
    </xf>
    <xf numFmtId="0" fontId="56" fillId="2" borderId="33" xfId="2" applyFont="1" applyFill="1" applyBorder="1" applyAlignment="1">
      <alignment horizontal="center"/>
    </xf>
  </cellXfs>
  <cellStyles count="138">
    <cellStyle name="0,0_x000d__x000a_NA_x000d__x000a_" xfId="137"/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Data" xfId="50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7" builtinId="20" customBuiltin="1"/>
    <cellStyle name="Excel Built-in Normal" xfId="4"/>
    <cellStyle name="Excel_BuiltIn_Comma" xfId="51"/>
    <cellStyle name="Fixo" xfId="52"/>
    <cellStyle name="Heading" xfId="53"/>
    <cellStyle name="Heading1" xfId="54"/>
    <cellStyle name="Hyperlink 2" xfId="55"/>
    <cellStyle name="Incorreto" xfId="15" builtinId="27" customBuiltin="1"/>
    <cellStyle name="Moeda" xfId="6" builtinId="4"/>
    <cellStyle name="Moeda 2" xfId="57"/>
    <cellStyle name="Moeda 3" xfId="58"/>
    <cellStyle name="Moeda 3 2" xfId="59"/>
    <cellStyle name="Moeda 4" xfId="60"/>
    <cellStyle name="Moeda 5" xfId="56"/>
    <cellStyle name="Neutra" xfId="16" builtinId="28" customBuiltin="1"/>
    <cellStyle name="Normal" xfId="0" builtinId="0"/>
    <cellStyle name="Normal 2" xfId="2"/>
    <cellStyle name="Normal 2 10" xfId="61"/>
    <cellStyle name="Normal 2 11" xfId="62"/>
    <cellStyle name="Normal 2 12" xfId="63"/>
    <cellStyle name="Normal 2 13" xfId="64"/>
    <cellStyle name="Normal 2 14" xfId="65"/>
    <cellStyle name="Normal 2 15" xfId="66"/>
    <cellStyle name="Normal 2 16" xfId="67"/>
    <cellStyle name="Normal 2 17" xfId="68"/>
    <cellStyle name="Normal 2 18" xfId="69"/>
    <cellStyle name="Normal 2 19" xfId="70"/>
    <cellStyle name="Normal 2 2" xfId="71"/>
    <cellStyle name="Normal 2 20" xfId="72"/>
    <cellStyle name="Normal 2 21" xfId="73"/>
    <cellStyle name="Normal 2 3" xfId="74"/>
    <cellStyle name="Normal 2 3 2" xfId="136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9" xfId="97"/>
    <cellStyle name="Normal 4" xfId="3"/>
    <cellStyle name="Normal 40" xfId="98"/>
    <cellStyle name="Normal 41" xfId="99"/>
    <cellStyle name="Normal 42" xfId="100"/>
    <cellStyle name="Normal 43" xfId="101"/>
    <cellStyle name="Normal 44" xfId="102"/>
    <cellStyle name="Normal 45" xfId="103"/>
    <cellStyle name="Normal 46" xfId="104"/>
    <cellStyle name="Normal 47" xfId="105"/>
    <cellStyle name="Normal 48" xfId="106"/>
    <cellStyle name="Normal 5" xfId="49"/>
    <cellStyle name="Normal 6 2" xfId="107"/>
    <cellStyle name="Normal 7" xfId="134"/>
    <cellStyle name="Nota 2" xfId="108"/>
    <cellStyle name="Percentual" xfId="109"/>
    <cellStyle name="Ponto" xfId="110"/>
    <cellStyle name="Porcentagem" xfId="5" builtinId="5"/>
    <cellStyle name="Porcentagem 2" xfId="112"/>
    <cellStyle name="Porcentagem 3" xfId="113"/>
    <cellStyle name="Porcentagem 3 2" xfId="114"/>
    <cellStyle name="Porcentagem 3 2 2" xfId="115"/>
    <cellStyle name="Porcentagem 3 3" xfId="116"/>
    <cellStyle name="Porcentagem 4" xfId="111"/>
    <cellStyle name="Porcentagem 5" xfId="135"/>
    <cellStyle name="Result" xfId="117"/>
    <cellStyle name="Result2" xfId="118"/>
    <cellStyle name="Saída" xfId="18" builtinId="21" customBuiltin="1"/>
    <cellStyle name="Separador de milhares 2" xfId="120"/>
    <cellStyle name="Separador de milhares 2 2" xfId="121"/>
    <cellStyle name="Separador de milhares 3" xfId="122"/>
    <cellStyle name="Separador de milhares 3 2" xfId="123"/>
    <cellStyle name="Separador de milhares 4" xfId="124"/>
    <cellStyle name="Separador de milhares 6" xfId="125"/>
    <cellStyle name="Separador de milhares 7" xfId="126"/>
    <cellStyle name="Separador de milhares 8" xfId="127"/>
    <cellStyle name="Texto de Aviso" xfId="22" builtinId="11" customBuiltin="1"/>
    <cellStyle name="Texto Explicativo" xfId="23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Titulo1" xfId="128"/>
    <cellStyle name="Titulo2" xfId="129"/>
    <cellStyle name="Total" xfId="24" builtinId="25" customBuiltin="1"/>
    <cellStyle name="Vírgula" xfId="1" builtinId="3"/>
    <cellStyle name="Vírgula 2" xfId="7"/>
    <cellStyle name="Vírgula 2 2" xfId="130"/>
    <cellStyle name="Vírgula 3" xfId="131"/>
    <cellStyle name="Vírgula 3 2" xfId="132"/>
    <cellStyle name="Vírgula 4" xfId="133"/>
    <cellStyle name="Vírgula 5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46</xdr:row>
      <xdr:rowOff>0</xdr:rowOff>
    </xdr:from>
    <xdr:ext cx="114300" cy="19050"/>
    <xdr:pic>
      <xdr:nvPicPr>
        <xdr:cNvPr id="3" name="Picture 393" descr="http://simec.mec.gov.br/imagens/seta_filho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12039600"/>
          <a:ext cx="1143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1264920</xdr:colOff>
      <xdr:row>0</xdr:row>
      <xdr:rowOff>22860</xdr:rowOff>
    </xdr:from>
    <xdr:to>
      <xdr:col>3</xdr:col>
      <xdr:colOff>45720</xdr:colOff>
      <xdr:row>0</xdr:row>
      <xdr:rowOff>1028700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EBAD0111-D87C-4E7B-BA25-EDBC8189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960" y="22860"/>
          <a:ext cx="275082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282466</xdr:colOff>
      <xdr:row>0</xdr:row>
      <xdr:rowOff>52550</xdr:rowOff>
    </xdr:from>
    <xdr:to>
      <xdr:col>8</xdr:col>
      <xdr:colOff>758715</xdr:colOff>
      <xdr:row>5</xdr:row>
      <xdr:rowOff>111671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966" y="52550"/>
          <a:ext cx="1066799" cy="1040196"/>
        </a:xfrm>
        <a:prstGeom prst="rect">
          <a:avLst/>
        </a:prstGeom>
        <a:noFill/>
      </xdr:spPr>
    </xdr:pic>
    <xdr:clientData/>
  </xdr:twoCellAnchor>
  <xdr:oneCellAnchor>
    <xdr:from>
      <xdr:col>3</xdr:col>
      <xdr:colOff>0</xdr:colOff>
      <xdr:row>51</xdr:row>
      <xdr:rowOff>0</xdr:rowOff>
    </xdr:from>
    <xdr:ext cx="114300" cy="19050"/>
    <xdr:pic>
      <xdr:nvPicPr>
        <xdr:cNvPr id="3" name="Picture 393" descr="http://simec.mec.gov.br/imagens/seta_filho.gif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1150" y="12039600"/>
          <a:ext cx="1143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1897064</xdr:colOff>
      <xdr:row>50</xdr:row>
      <xdr:rowOff>49608</xdr:rowOff>
    </xdr:from>
    <xdr:to>
      <xdr:col>4</xdr:col>
      <xdr:colOff>24612</xdr:colOff>
      <xdr:row>55</xdr:row>
      <xdr:rowOff>47623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214" y="11927283"/>
          <a:ext cx="1032673" cy="80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282466</xdr:colOff>
      <xdr:row>0</xdr:row>
      <xdr:rowOff>52550</xdr:rowOff>
    </xdr:from>
    <xdr:to>
      <xdr:col>8</xdr:col>
      <xdr:colOff>758715</xdr:colOff>
      <xdr:row>5</xdr:row>
      <xdr:rowOff>111671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690" y="52550"/>
          <a:ext cx="1064172" cy="1051035"/>
        </a:xfrm>
        <a:prstGeom prst="rect">
          <a:avLst/>
        </a:prstGeom>
        <a:noFill/>
      </xdr:spPr>
    </xdr:pic>
    <xdr:clientData/>
  </xdr:twoCellAnchor>
  <xdr:oneCellAnchor>
    <xdr:from>
      <xdr:col>3</xdr:col>
      <xdr:colOff>0</xdr:colOff>
      <xdr:row>51</xdr:row>
      <xdr:rowOff>0</xdr:rowOff>
    </xdr:from>
    <xdr:ext cx="114300" cy="19050"/>
    <xdr:pic>
      <xdr:nvPicPr>
        <xdr:cNvPr id="10" name="Picture 393" descr="http://simec.mec.gov.br/imagens/seta_filho.gif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66875" y="11525250"/>
          <a:ext cx="1143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1897064</xdr:colOff>
      <xdr:row>50</xdr:row>
      <xdr:rowOff>49608</xdr:rowOff>
    </xdr:from>
    <xdr:to>
      <xdr:col>4</xdr:col>
      <xdr:colOff>24612</xdr:colOff>
      <xdr:row>55</xdr:row>
      <xdr:rowOff>47623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4642" y="11890374"/>
          <a:ext cx="1032673" cy="801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83</xdr:row>
      <xdr:rowOff>0</xdr:rowOff>
    </xdr:from>
    <xdr:ext cx="114300" cy="28575"/>
    <xdr:pic>
      <xdr:nvPicPr>
        <xdr:cNvPr id="16" name="Picture 373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2192000"/>
          <a:ext cx="114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28575"/>
    <xdr:pic>
      <xdr:nvPicPr>
        <xdr:cNvPr id="17" name="Picture 374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2192000"/>
          <a:ext cx="114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19050"/>
    <xdr:pic>
      <xdr:nvPicPr>
        <xdr:cNvPr id="18" name="Picture 393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2192000"/>
          <a:ext cx="1143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19050"/>
    <xdr:pic>
      <xdr:nvPicPr>
        <xdr:cNvPr id="19" name="Picture 393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2192000"/>
          <a:ext cx="1143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47625"/>
    <xdr:pic>
      <xdr:nvPicPr>
        <xdr:cNvPr id="20" name="Picture 352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2192000"/>
          <a:ext cx="1143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28575"/>
    <xdr:pic>
      <xdr:nvPicPr>
        <xdr:cNvPr id="21" name="Picture 373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6573500"/>
          <a:ext cx="114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28575"/>
    <xdr:pic>
      <xdr:nvPicPr>
        <xdr:cNvPr id="22" name="Picture 374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6573500"/>
          <a:ext cx="114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19050"/>
    <xdr:pic>
      <xdr:nvPicPr>
        <xdr:cNvPr id="23" name="Picture 393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6573500"/>
          <a:ext cx="1143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19050"/>
    <xdr:pic>
      <xdr:nvPicPr>
        <xdr:cNvPr id="24" name="Picture 393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6573500"/>
          <a:ext cx="1143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83</xdr:row>
      <xdr:rowOff>0</xdr:rowOff>
    </xdr:from>
    <xdr:ext cx="114300" cy="47625"/>
    <xdr:pic>
      <xdr:nvPicPr>
        <xdr:cNvPr id="25" name="Picture 352" descr="http://simec.mec.gov.br/imagens/seta_filho.gif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16573500"/>
          <a:ext cx="1143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1973580</xdr:colOff>
      <xdr:row>0</xdr:row>
      <xdr:rowOff>99060</xdr:rowOff>
    </xdr:from>
    <xdr:to>
      <xdr:col>1</xdr:col>
      <xdr:colOff>4724400</xdr:colOff>
      <xdr:row>0</xdr:row>
      <xdr:rowOff>1143000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2E47417F-797A-4D5A-9E40-B0D82CDD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80" y="99060"/>
          <a:ext cx="27508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1872279</xdr:colOff>
      <xdr:row>0</xdr:row>
      <xdr:rowOff>105335</xdr:rowOff>
    </xdr:from>
    <xdr:to>
      <xdr:col>3</xdr:col>
      <xdr:colOff>69925</xdr:colOff>
      <xdr:row>0</xdr:row>
      <xdr:rowOff>1004495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745561B-BBC6-4084-9E94-9D250F92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999" y="105335"/>
          <a:ext cx="2487706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883920</xdr:colOff>
      <xdr:row>30</xdr:row>
      <xdr:rowOff>182880</xdr:rowOff>
    </xdr:from>
    <xdr:to>
      <xdr:col>1</xdr:col>
      <xdr:colOff>3931920</xdr:colOff>
      <xdr:row>32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4639E59-D338-401B-ADB0-A69F2707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949440"/>
          <a:ext cx="3048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0</xdr:row>
      <xdr:rowOff>137160</xdr:rowOff>
    </xdr:from>
    <xdr:to>
      <xdr:col>1</xdr:col>
      <xdr:colOff>3025140</xdr:colOff>
      <xdr:row>4</xdr:row>
      <xdr:rowOff>106680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39C217FA-99EE-49E5-A83A-FFE54D85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137160"/>
          <a:ext cx="24917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3218180</xdr:colOff>
      <xdr:row>0</xdr:row>
      <xdr:rowOff>55880</xdr:rowOff>
    </xdr:from>
    <xdr:to>
      <xdr:col>4</xdr:col>
      <xdr:colOff>782320</xdr:colOff>
      <xdr:row>0</xdr:row>
      <xdr:rowOff>1109527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E2FEE0F2-DBDB-4CC0-9B88-C885C8CA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280" y="55880"/>
          <a:ext cx="2047240" cy="1053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Usu&#225;rio\Downloads\PLANILHA-M&#218;LTIPLA-V3.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Usu&#225;rio\Downloads\MO27477006_P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&#234;nios/Cedro/Proposta%20Turismo%20Pra&#231;a%20do%20Portal%202018/PROJETO/PROJETO/DOC/PLANILHA%20PORTICO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%20PROJETOS/Desktop/OBRAS/ESCRIT&#211;RIO/COMPOSI&#199;&#195;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>
        <row r="4">
          <cell r="F4" t="str">
            <v>OGU</v>
          </cell>
        </row>
        <row r="5">
          <cell r="F5" t="str">
            <v>Prefeitura Municipal</v>
          </cell>
        </row>
        <row r="7">
          <cell r="F7" t="str">
            <v>1038972-01</v>
          </cell>
        </row>
        <row r="8">
          <cell r="F8" t="str">
            <v>22272/2017</v>
          </cell>
        </row>
        <row r="16">
          <cell r="F16" t="str">
            <v>Pavimentação da Rua Sebastião do Rio Preto - Trecho 1</v>
          </cell>
        </row>
        <row r="17">
          <cell r="F17" t="str">
            <v>Pavimentação de ruas no municipio de Conceição do Mato Dentro</v>
          </cell>
        </row>
      </sheetData>
      <sheetData sheetId="2"/>
      <sheetData sheetId="3"/>
      <sheetData sheetId="4"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0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</sheetData>
      <sheetData sheetId="5">
        <row r="12">
          <cell r="A12">
            <v>2</v>
          </cell>
        </row>
        <row r="15">
          <cell r="M15">
            <v>1</v>
          </cell>
          <cell r="Q15">
            <v>0</v>
          </cell>
        </row>
        <row r="16">
          <cell r="M16" t="str">
            <v/>
          </cell>
        </row>
        <row r="17">
          <cell r="M17" t="str">
            <v/>
          </cell>
        </row>
        <row r="18">
          <cell r="M18">
            <v>2</v>
          </cell>
        </row>
        <row r="19">
          <cell r="M19">
            <v>2</v>
          </cell>
        </row>
        <row r="20">
          <cell r="M20">
            <v>2</v>
          </cell>
        </row>
        <row r="21">
          <cell r="M21">
            <v>2</v>
          </cell>
        </row>
        <row r="22">
          <cell r="M22">
            <v>2</v>
          </cell>
        </row>
        <row r="23">
          <cell r="M23">
            <v>2</v>
          </cell>
        </row>
        <row r="24">
          <cell r="M24" t="str">
            <v/>
          </cell>
        </row>
        <row r="25">
          <cell r="M25">
            <v>3</v>
          </cell>
        </row>
        <row r="26">
          <cell r="M26">
            <v>3</v>
          </cell>
        </row>
        <row r="27">
          <cell r="M27">
            <v>3</v>
          </cell>
        </row>
        <row r="28">
          <cell r="M28">
            <v>3</v>
          </cell>
        </row>
        <row r="29">
          <cell r="M29">
            <v>3</v>
          </cell>
        </row>
        <row r="30">
          <cell r="M30">
            <v>3</v>
          </cell>
        </row>
        <row r="31">
          <cell r="M31">
            <v>3</v>
          </cell>
        </row>
        <row r="32">
          <cell r="M32">
            <v>3</v>
          </cell>
        </row>
        <row r="33">
          <cell r="M33">
            <v>3</v>
          </cell>
        </row>
        <row r="34">
          <cell r="M34">
            <v>3</v>
          </cell>
        </row>
        <row r="35">
          <cell r="M35" t="str">
            <v/>
          </cell>
        </row>
        <row r="36">
          <cell r="M36" t="str">
            <v/>
          </cell>
        </row>
        <row r="37">
          <cell r="M37">
            <v>4</v>
          </cell>
        </row>
        <row r="38">
          <cell r="M38">
            <v>4</v>
          </cell>
        </row>
        <row r="39">
          <cell r="M39">
            <v>4</v>
          </cell>
        </row>
        <row r="40">
          <cell r="M40">
            <v>4</v>
          </cell>
        </row>
        <row r="41">
          <cell r="M41" t="str">
            <v/>
          </cell>
        </row>
        <row r="42">
          <cell r="M42">
            <v>4</v>
          </cell>
        </row>
        <row r="43">
          <cell r="M43">
            <v>4</v>
          </cell>
        </row>
        <row r="44">
          <cell r="M44">
            <v>4</v>
          </cell>
        </row>
        <row r="45">
          <cell r="M45">
            <v>4</v>
          </cell>
        </row>
        <row r="46">
          <cell r="M46" t="str">
            <v/>
          </cell>
        </row>
        <row r="47">
          <cell r="M47">
            <v>5</v>
          </cell>
        </row>
        <row r="48">
          <cell r="M48">
            <v>5</v>
          </cell>
        </row>
        <row r="49">
          <cell r="M49">
            <v>5</v>
          </cell>
        </row>
        <row r="50">
          <cell r="M50">
            <v>5</v>
          </cell>
        </row>
        <row r="51">
          <cell r="M51">
            <v>5</v>
          </cell>
        </row>
        <row r="52">
          <cell r="M52">
            <v>5</v>
          </cell>
        </row>
        <row r="53">
          <cell r="M53">
            <v>5</v>
          </cell>
        </row>
        <row r="54">
          <cell r="M54">
            <v>5</v>
          </cell>
        </row>
        <row r="55">
          <cell r="M55">
            <v>5</v>
          </cell>
        </row>
        <row r="56">
          <cell r="M56">
            <v>5</v>
          </cell>
        </row>
        <row r="57">
          <cell r="M57" t="str">
            <v/>
          </cell>
        </row>
        <row r="58">
          <cell r="M58">
            <v>6</v>
          </cell>
        </row>
        <row r="59">
          <cell r="M59">
            <v>6</v>
          </cell>
        </row>
        <row r="60">
          <cell r="M60">
            <v>6</v>
          </cell>
        </row>
        <row r="61">
          <cell r="M61">
            <v>6</v>
          </cell>
        </row>
        <row r="62">
          <cell r="M62">
            <v>6</v>
          </cell>
        </row>
        <row r="63">
          <cell r="M63" t="str">
            <v/>
          </cell>
        </row>
        <row r="64">
          <cell r="M64" t="str">
            <v/>
          </cell>
        </row>
        <row r="65">
          <cell r="M65">
            <v>7</v>
          </cell>
        </row>
        <row r="66">
          <cell r="M66">
            <v>7</v>
          </cell>
        </row>
        <row r="67">
          <cell r="M67">
            <v>7</v>
          </cell>
        </row>
        <row r="68">
          <cell r="M68">
            <v>7</v>
          </cell>
        </row>
        <row r="69">
          <cell r="M69">
            <v>7</v>
          </cell>
        </row>
        <row r="70">
          <cell r="M70" t="str">
            <v/>
          </cell>
        </row>
        <row r="71">
          <cell r="M71">
            <v>7</v>
          </cell>
        </row>
        <row r="72">
          <cell r="M72">
            <v>7</v>
          </cell>
        </row>
        <row r="73">
          <cell r="M73">
            <v>7</v>
          </cell>
        </row>
        <row r="74">
          <cell r="M74">
            <v>7</v>
          </cell>
        </row>
        <row r="75">
          <cell r="M75">
            <v>7</v>
          </cell>
        </row>
        <row r="76">
          <cell r="M76">
            <v>7</v>
          </cell>
        </row>
        <row r="77">
          <cell r="M77" t="str">
            <v/>
          </cell>
        </row>
        <row r="78">
          <cell r="M78">
            <v>7</v>
          </cell>
        </row>
        <row r="79">
          <cell r="M79">
            <v>7</v>
          </cell>
        </row>
        <row r="80">
          <cell r="M80">
            <v>7</v>
          </cell>
        </row>
        <row r="81">
          <cell r="M81">
            <v>7</v>
          </cell>
        </row>
        <row r="82">
          <cell r="M82" t="str">
            <v/>
          </cell>
        </row>
        <row r="83">
          <cell r="M83">
            <v>7</v>
          </cell>
        </row>
        <row r="84">
          <cell r="M84">
            <v>7</v>
          </cell>
        </row>
        <row r="85">
          <cell r="M85">
            <v>7</v>
          </cell>
        </row>
        <row r="86">
          <cell r="M86">
            <v>7</v>
          </cell>
        </row>
        <row r="87">
          <cell r="M87" t="str">
            <v/>
          </cell>
        </row>
        <row r="88">
          <cell r="M88">
            <v>7</v>
          </cell>
        </row>
        <row r="89">
          <cell r="M89">
            <v>7</v>
          </cell>
        </row>
        <row r="90">
          <cell r="M90">
            <v>7</v>
          </cell>
        </row>
        <row r="91">
          <cell r="M91">
            <v>7</v>
          </cell>
        </row>
        <row r="92">
          <cell r="M92">
            <v>7</v>
          </cell>
        </row>
        <row r="93">
          <cell r="M93">
            <v>7</v>
          </cell>
        </row>
        <row r="94">
          <cell r="M94">
            <v>7</v>
          </cell>
        </row>
        <row r="95">
          <cell r="M95">
            <v>7</v>
          </cell>
        </row>
        <row r="96">
          <cell r="M96">
            <v>7</v>
          </cell>
        </row>
        <row r="97">
          <cell r="M97">
            <v>7</v>
          </cell>
        </row>
        <row r="98">
          <cell r="M98">
            <v>7</v>
          </cell>
        </row>
        <row r="99">
          <cell r="M99">
            <v>7</v>
          </cell>
        </row>
        <row r="100">
          <cell r="M100">
            <v>7</v>
          </cell>
        </row>
        <row r="101">
          <cell r="M101">
            <v>7</v>
          </cell>
        </row>
        <row r="102">
          <cell r="M102">
            <v>7</v>
          </cell>
        </row>
        <row r="103">
          <cell r="M103">
            <v>7</v>
          </cell>
        </row>
        <row r="104">
          <cell r="M104">
            <v>7</v>
          </cell>
        </row>
        <row r="105">
          <cell r="M105">
            <v>7</v>
          </cell>
        </row>
        <row r="106">
          <cell r="M106">
            <v>7</v>
          </cell>
        </row>
        <row r="107">
          <cell r="M107">
            <v>7</v>
          </cell>
        </row>
        <row r="108">
          <cell r="M108">
            <v>7</v>
          </cell>
        </row>
        <row r="109">
          <cell r="M109">
            <v>7</v>
          </cell>
        </row>
        <row r="110">
          <cell r="M110">
            <v>7</v>
          </cell>
        </row>
        <row r="111">
          <cell r="M111">
            <v>7</v>
          </cell>
        </row>
        <row r="112">
          <cell r="M112">
            <v>7</v>
          </cell>
        </row>
        <row r="113">
          <cell r="M113">
            <v>7</v>
          </cell>
        </row>
        <row r="114">
          <cell r="M114">
            <v>7</v>
          </cell>
        </row>
        <row r="115">
          <cell r="M115">
            <v>7</v>
          </cell>
        </row>
        <row r="116">
          <cell r="M116">
            <v>7</v>
          </cell>
        </row>
        <row r="117">
          <cell r="M117">
            <v>7</v>
          </cell>
        </row>
        <row r="118">
          <cell r="M118">
            <v>7</v>
          </cell>
        </row>
        <row r="119">
          <cell r="M119">
            <v>7</v>
          </cell>
        </row>
        <row r="120">
          <cell r="M120">
            <v>7</v>
          </cell>
        </row>
        <row r="121">
          <cell r="M121">
            <v>7</v>
          </cell>
        </row>
        <row r="122">
          <cell r="M122">
            <v>7</v>
          </cell>
        </row>
        <row r="123">
          <cell r="M123">
            <v>7</v>
          </cell>
        </row>
        <row r="124">
          <cell r="M124">
            <v>7</v>
          </cell>
        </row>
        <row r="125">
          <cell r="M125">
            <v>7</v>
          </cell>
        </row>
        <row r="126">
          <cell r="M126">
            <v>7</v>
          </cell>
        </row>
        <row r="127">
          <cell r="M127">
            <v>7</v>
          </cell>
        </row>
        <row r="128">
          <cell r="M128">
            <v>7</v>
          </cell>
        </row>
        <row r="129">
          <cell r="M129">
            <v>7</v>
          </cell>
        </row>
        <row r="130">
          <cell r="M130">
            <v>7</v>
          </cell>
        </row>
        <row r="131">
          <cell r="M131">
            <v>7</v>
          </cell>
        </row>
        <row r="132">
          <cell r="M132">
            <v>7</v>
          </cell>
        </row>
        <row r="133">
          <cell r="M133">
            <v>7</v>
          </cell>
        </row>
        <row r="134">
          <cell r="M134">
            <v>7</v>
          </cell>
        </row>
        <row r="135">
          <cell r="M135">
            <v>7</v>
          </cell>
        </row>
        <row r="136">
          <cell r="M136">
            <v>7</v>
          </cell>
        </row>
        <row r="137">
          <cell r="M137">
            <v>7</v>
          </cell>
        </row>
        <row r="138">
          <cell r="M138">
            <v>7</v>
          </cell>
        </row>
        <row r="139">
          <cell r="M139">
            <v>7</v>
          </cell>
        </row>
        <row r="140">
          <cell r="M140">
            <v>7</v>
          </cell>
        </row>
        <row r="141">
          <cell r="M141">
            <v>7</v>
          </cell>
        </row>
        <row r="142">
          <cell r="M142">
            <v>7</v>
          </cell>
        </row>
        <row r="143">
          <cell r="M143">
            <v>7</v>
          </cell>
        </row>
        <row r="144">
          <cell r="M144">
            <v>7</v>
          </cell>
        </row>
        <row r="145">
          <cell r="M145">
            <v>7</v>
          </cell>
        </row>
        <row r="146">
          <cell r="M146">
            <v>7</v>
          </cell>
        </row>
        <row r="147">
          <cell r="M147">
            <v>7</v>
          </cell>
        </row>
        <row r="148">
          <cell r="M148">
            <v>7</v>
          </cell>
        </row>
        <row r="149">
          <cell r="M149">
            <v>7</v>
          </cell>
        </row>
        <row r="150">
          <cell r="M150">
            <v>7</v>
          </cell>
        </row>
        <row r="151">
          <cell r="M151">
            <v>7</v>
          </cell>
        </row>
        <row r="152">
          <cell r="M152">
            <v>7</v>
          </cell>
        </row>
        <row r="153">
          <cell r="M153">
            <v>7</v>
          </cell>
        </row>
        <row r="154">
          <cell r="M154">
            <v>7</v>
          </cell>
        </row>
        <row r="155">
          <cell r="M155">
            <v>7</v>
          </cell>
        </row>
        <row r="156">
          <cell r="M156">
            <v>7</v>
          </cell>
        </row>
        <row r="157">
          <cell r="M157">
            <v>7</v>
          </cell>
        </row>
        <row r="158">
          <cell r="M158">
            <v>7</v>
          </cell>
        </row>
        <row r="159">
          <cell r="M159">
            <v>7</v>
          </cell>
        </row>
        <row r="160">
          <cell r="M160">
            <v>7</v>
          </cell>
        </row>
        <row r="161">
          <cell r="M161">
            <v>7</v>
          </cell>
        </row>
        <row r="162">
          <cell r="M162">
            <v>7</v>
          </cell>
        </row>
        <row r="163">
          <cell r="M163">
            <v>7</v>
          </cell>
        </row>
        <row r="164">
          <cell r="M164">
            <v>7</v>
          </cell>
        </row>
        <row r="165">
          <cell r="M165">
            <v>7</v>
          </cell>
        </row>
        <row r="166">
          <cell r="M166">
            <v>7</v>
          </cell>
        </row>
        <row r="167">
          <cell r="M167">
            <v>7</v>
          </cell>
        </row>
        <row r="168">
          <cell r="M168">
            <v>7</v>
          </cell>
        </row>
        <row r="169">
          <cell r="M169">
            <v>7</v>
          </cell>
        </row>
        <row r="170">
          <cell r="M170">
            <v>7</v>
          </cell>
        </row>
        <row r="171">
          <cell r="M171">
            <v>7</v>
          </cell>
        </row>
        <row r="172">
          <cell r="M172">
            <v>7</v>
          </cell>
        </row>
        <row r="173">
          <cell r="M173">
            <v>7</v>
          </cell>
        </row>
        <row r="174">
          <cell r="M174">
            <v>7</v>
          </cell>
        </row>
        <row r="175">
          <cell r="M175">
            <v>7</v>
          </cell>
        </row>
        <row r="176">
          <cell r="M176">
            <v>7</v>
          </cell>
        </row>
        <row r="177">
          <cell r="M177">
            <v>7</v>
          </cell>
        </row>
        <row r="178">
          <cell r="M178">
            <v>7</v>
          </cell>
        </row>
        <row r="179">
          <cell r="M179">
            <v>7</v>
          </cell>
        </row>
        <row r="180">
          <cell r="M180">
            <v>7</v>
          </cell>
        </row>
        <row r="181">
          <cell r="M181">
            <v>7</v>
          </cell>
        </row>
        <row r="182">
          <cell r="M182">
            <v>7</v>
          </cell>
        </row>
        <row r="183">
          <cell r="M183">
            <v>7</v>
          </cell>
        </row>
        <row r="184">
          <cell r="M184">
            <v>7</v>
          </cell>
        </row>
        <row r="185">
          <cell r="M185">
            <v>7</v>
          </cell>
        </row>
        <row r="186">
          <cell r="M186">
            <v>7</v>
          </cell>
        </row>
        <row r="187">
          <cell r="M187">
            <v>7</v>
          </cell>
        </row>
        <row r="188">
          <cell r="M188">
            <v>7</v>
          </cell>
        </row>
        <row r="189">
          <cell r="M189">
            <v>7</v>
          </cell>
        </row>
        <row r="190">
          <cell r="M190">
            <v>7</v>
          </cell>
        </row>
        <row r="191">
          <cell r="M191">
            <v>7</v>
          </cell>
        </row>
        <row r="192">
          <cell r="M192">
            <v>7</v>
          </cell>
        </row>
        <row r="193">
          <cell r="M193">
            <v>7</v>
          </cell>
        </row>
        <row r="194">
          <cell r="M194">
            <v>7</v>
          </cell>
        </row>
        <row r="195">
          <cell r="M195">
            <v>7</v>
          </cell>
        </row>
        <row r="196">
          <cell r="M196">
            <v>7</v>
          </cell>
        </row>
        <row r="197">
          <cell r="M197">
            <v>7</v>
          </cell>
        </row>
        <row r="198">
          <cell r="M198">
            <v>7</v>
          </cell>
        </row>
        <row r="199">
          <cell r="M199">
            <v>7</v>
          </cell>
        </row>
        <row r="200">
          <cell r="M200">
            <v>7</v>
          </cell>
        </row>
        <row r="201">
          <cell r="M201">
            <v>7</v>
          </cell>
        </row>
        <row r="202">
          <cell r="M202">
            <v>7</v>
          </cell>
        </row>
        <row r="203">
          <cell r="M203">
            <v>7</v>
          </cell>
        </row>
        <row r="204">
          <cell r="M204">
            <v>7</v>
          </cell>
        </row>
        <row r="205">
          <cell r="M205">
            <v>7</v>
          </cell>
        </row>
        <row r="206">
          <cell r="M206">
            <v>7</v>
          </cell>
        </row>
        <row r="207">
          <cell r="M207">
            <v>7</v>
          </cell>
        </row>
        <row r="208">
          <cell r="M208">
            <v>7</v>
          </cell>
        </row>
        <row r="209">
          <cell r="M209">
            <v>7</v>
          </cell>
        </row>
        <row r="210">
          <cell r="M210">
            <v>7</v>
          </cell>
        </row>
        <row r="211">
          <cell r="M211">
            <v>7</v>
          </cell>
        </row>
        <row r="212">
          <cell r="M212">
            <v>7</v>
          </cell>
        </row>
        <row r="213">
          <cell r="M213">
            <v>7</v>
          </cell>
        </row>
        <row r="214">
          <cell r="M214">
            <v>7</v>
          </cell>
        </row>
        <row r="215">
          <cell r="M215">
            <v>7</v>
          </cell>
        </row>
        <row r="216">
          <cell r="M216">
            <v>7</v>
          </cell>
        </row>
        <row r="217">
          <cell r="M217">
            <v>7</v>
          </cell>
        </row>
        <row r="218">
          <cell r="M218">
            <v>7</v>
          </cell>
        </row>
        <row r="219">
          <cell r="M219">
            <v>7</v>
          </cell>
        </row>
        <row r="220">
          <cell r="M220">
            <v>7</v>
          </cell>
        </row>
        <row r="221">
          <cell r="M221">
            <v>7</v>
          </cell>
        </row>
        <row r="222">
          <cell r="M222">
            <v>7</v>
          </cell>
        </row>
        <row r="223">
          <cell r="M223">
            <v>7</v>
          </cell>
        </row>
        <row r="224">
          <cell r="M224">
            <v>7</v>
          </cell>
        </row>
        <row r="225">
          <cell r="M225">
            <v>7</v>
          </cell>
        </row>
        <row r="226">
          <cell r="M226">
            <v>7</v>
          </cell>
        </row>
        <row r="227">
          <cell r="M227">
            <v>7</v>
          </cell>
        </row>
        <row r="228">
          <cell r="M228">
            <v>7</v>
          </cell>
        </row>
        <row r="229">
          <cell r="M229">
            <v>7</v>
          </cell>
        </row>
        <row r="230">
          <cell r="M230">
            <v>7</v>
          </cell>
        </row>
        <row r="231">
          <cell r="M231">
            <v>7</v>
          </cell>
        </row>
        <row r="232">
          <cell r="M232">
            <v>7</v>
          </cell>
        </row>
        <row r="233">
          <cell r="M233">
            <v>7</v>
          </cell>
        </row>
        <row r="234">
          <cell r="M234">
            <v>7</v>
          </cell>
        </row>
        <row r="235">
          <cell r="M235">
            <v>7</v>
          </cell>
        </row>
        <row r="236">
          <cell r="M236">
            <v>7</v>
          </cell>
        </row>
        <row r="237">
          <cell r="M237">
            <v>7</v>
          </cell>
        </row>
        <row r="238">
          <cell r="M238">
            <v>7</v>
          </cell>
        </row>
        <row r="239">
          <cell r="M239">
            <v>7</v>
          </cell>
        </row>
        <row r="240">
          <cell r="M240">
            <v>7</v>
          </cell>
        </row>
        <row r="241">
          <cell r="M241">
            <v>7</v>
          </cell>
        </row>
        <row r="242">
          <cell r="M242">
            <v>7</v>
          </cell>
        </row>
        <row r="243">
          <cell r="M243">
            <v>7</v>
          </cell>
        </row>
        <row r="244">
          <cell r="M244">
            <v>7</v>
          </cell>
        </row>
        <row r="245">
          <cell r="M245">
            <v>7</v>
          </cell>
        </row>
        <row r="246">
          <cell r="M246">
            <v>7</v>
          </cell>
        </row>
        <row r="247">
          <cell r="M247">
            <v>7</v>
          </cell>
        </row>
        <row r="248">
          <cell r="M248">
            <v>7</v>
          </cell>
        </row>
        <row r="249">
          <cell r="M249">
            <v>7</v>
          </cell>
        </row>
        <row r="250">
          <cell r="M250">
            <v>7</v>
          </cell>
        </row>
        <row r="251">
          <cell r="M251">
            <v>7</v>
          </cell>
        </row>
        <row r="252">
          <cell r="M252">
            <v>7</v>
          </cell>
        </row>
        <row r="253">
          <cell r="M253">
            <v>7</v>
          </cell>
        </row>
        <row r="254">
          <cell r="M254">
            <v>7</v>
          </cell>
        </row>
        <row r="255">
          <cell r="M255">
            <v>7</v>
          </cell>
        </row>
        <row r="256">
          <cell r="M256">
            <v>7</v>
          </cell>
        </row>
        <row r="257">
          <cell r="M257">
            <v>7</v>
          </cell>
        </row>
        <row r="258">
          <cell r="M258">
            <v>7</v>
          </cell>
        </row>
        <row r="259">
          <cell r="M259">
            <v>7</v>
          </cell>
        </row>
        <row r="260">
          <cell r="M260">
            <v>7</v>
          </cell>
        </row>
        <row r="261">
          <cell r="M261">
            <v>7</v>
          </cell>
        </row>
        <row r="262">
          <cell r="M262">
            <v>7</v>
          </cell>
        </row>
        <row r="263">
          <cell r="M263">
            <v>7</v>
          </cell>
        </row>
        <row r="264">
          <cell r="M264">
            <v>7</v>
          </cell>
        </row>
        <row r="265">
          <cell r="M265">
            <v>7</v>
          </cell>
        </row>
        <row r="266">
          <cell r="M266">
            <v>7</v>
          </cell>
        </row>
        <row r="267">
          <cell r="M267">
            <v>7</v>
          </cell>
        </row>
        <row r="268">
          <cell r="M268">
            <v>7</v>
          </cell>
        </row>
        <row r="269">
          <cell r="M269">
            <v>7</v>
          </cell>
        </row>
        <row r="270">
          <cell r="M270">
            <v>7</v>
          </cell>
        </row>
        <row r="271">
          <cell r="M271">
            <v>7</v>
          </cell>
        </row>
        <row r="272">
          <cell r="M272">
            <v>7</v>
          </cell>
        </row>
        <row r="273">
          <cell r="M273">
            <v>7</v>
          </cell>
        </row>
        <row r="274">
          <cell r="M274">
            <v>7</v>
          </cell>
        </row>
        <row r="275">
          <cell r="M275">
            <v>7</v>
          </cell>
        </row>
        <row r="276">
          <cell r="M276">
            <v>7</v>
          </cell>
        </row>
        <row r="277">
          <cell r="M277">
            <v>7</v>
          </cell>
        </row>
        <row r="278">
          <cell r="M278">
            <v>7</v>
          </cell>
        </row>
        <row r="279">
          <cell r="M279">
            <v>7</v>
          </cell>
        </row>
        <row r="280">
          <cell r="M280">
            <v>7</v>
          </cell>
        </row>
        <row r="281">
          <cell r="M281">
            <v>7</v>
          </cell>
        </row>
      </sheetData>
      <sheetData sheetId="6">
        <row r="14">
          <cell r="F14">
            <v>0</v>
          </cell>
        </row>
      </sheetData>
      <sheetData sheetId="7"/>
      <sheetData sheetId="8"/>
      <sheetData sheetId="9">
        <row r="1">
          <cell r="B1" t="e">
            <v>#REF!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</sheetNames>
    <sheetDataSet>
      <sheetData sheetId="0">
        <row r="10">
          <cell r="D10" t="str">
            <v>Timbó / SC</v>
          </cell>
        </row>
        <row r="20">
          <cell r="A20" t="str">
            <v>Felipe Ramos dos Santos</v>
          </cell>
          <cell r="C20" t="str">
            <v>140337-7</v>
          </cell>
        </row>
        <row r="33">
          <cell r="A33" t="str">
            <v>Núm do Evento</v>
          </cell>
        </row>
      </sheetData>
      <sheetData sheetId="1">
        <row r="15">
          <cell r="N15" t="str">
            <v>TRECHO 01</v>
          </cell>
          <cell r="O15" t="str">
            <v>TRECHO 02</v>
          </cell>
          <cell r="P15" t="str">
            <v>TRECHO 03</v>
          </cell>
        </row>
      </sheetData>
      <sheetData sheetId="2" refreshError="1"/>
      <sheetData sheetId="3" refreshError="1"/>
      <sheetData sheetId="4">
        <row r="28">
          <cell r="AX28">
            <v>1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"/>
      <sheetName val="MEMORIA DE CALCULO"/>
      <sheetName val="COMP. BDI"/>
      <sheetName val="CRNOGRAMA"/>
      <sheetName val="COMPOSIÇÕES"/>
    </sheetNames>
    <sheetDataSet>
      <sheetData sheetId="0"/>
      <sheetData sheetId="1">
        <row r="12">
          <cell r="I12">
            <v>10</v>
          </cell>
        </row>
        <row r="25">
          <cell r="I25">
            <v>140.22</v>
          </cell>
        </row>
        <row r="29">
          <cell r="I29">
            <v>36</v>
          </cell>
        </row>
        <row r="34">
          <cell r="I34">
            <v>70.935000000000002</v>
          </cell>
        </row>
        <row r="46">
          <cell r="I46">
            <v>434.08</v>
          </cell>
        </row>
        <row r="56">
          <cell r="I56">
            <v>434.08</v>
          </cell>
        </row>
        <row r="66">
          <cell r="I66">
            <v>51.2</v>
          </cell>
        </row>
        <row r="69">
          <cell r="I69">
            <v>507.49</v>
          </cell>
        </row>
        <row r="72">
          <cell r="I72">
            <v>339.42</v>
          </cell>
        </row>
        <row r="76">
          <cell r="I76">
            <v>118.55999999999999</v>
          </cell>
        </row>
        <row r="79">
          <cell r="I79">
            <v>118.55999999999999</v>
          </cell>
        </row>
        <row r="82">
          <cell r="I82">
            <v>118.55999999999999</v>
          </cell>
        </row>
        <row r="85">
          <cell r="I85">
            <v>175.24</v>
          </cell>
        </row>
        <row r="90">
          <cell r="I90">
            <v>1</v>
          </cell>
        </row>
        <row r="93">
          <cell r="I93">
            <v>23</v>
          </cell>
        </row>
        <row r="96">
          <cell r="I96">
            <v>168</v>
          </cell>
        </row>
        <row r="99">
          <cell r="I99">
            <v>225</v>
          </cell>
        </row>
        <row r="102">
          <cell r="I102">
            <v>2</v>
          </cell>
        </row>
        <row r="105">
          <cell r="I105">
            <v>35</v>
          </cell>
        </row>
        <row r="108">
          <cell r="I108">
            <v>2</v>
          </cell>
        </row>
        <row r="111">
          <cell r="I111">
            <v>2</v>
          </cell>
        </row>
        <row r="115">
          <cell r="I115">
            <v>4</v>
          </cell>
        </row>
        <row r="118">
          <cell r="I118">
            <v>1</v>
          </cell>
        </row>
        <row r="122">
          <cell r="I122">
            <v>27.05</v>
          </cell>
        </row>
        <row r="125">
          <cell r="I125">
            <v>2</v>
          </cell>
        </row>
        <row r="128">
          <cell r="I128">
            <v>2</v>
          </cell>
        </row>
        <row r="131">
          <cell r="I131">
            <v>8</v>
          </cell>
        </row>
        <row r="135">
          <cell r="I135">
            <v>95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OMPOSIÇÃO GERAL "/>
      <sheetName val="COMPOSIÇÃO GERAL 1)"/>
    </sheetNames>
    <sheetDataSet>
      <sheetData sheetId="0">
        <row r="3">
          <cell r="A3" t="str">
            <v>E1</v>
          </cell>
          <cell r="B3" t="str">
            <v>Betoneira eletrica de 580 Lt</v>
          </cell>
          <cell r="C3" t="str">
            <v>h</v>
          </cell>
          <cell r="D3">
            <v>2.2799999999999998</v>
          </cell>
        </row>
        <row r="4">
          <cell r="A4" t="str">
            <v>E2</v>
          </cell>
          <cell r="B4" t="str">
            <v>Caminhão Carroceria</v>
          </cell>
          <cell r="C4" t="str">
            <v>h</v>
          </cell>
          <cell r="D4">
            <v>8.8000000000000007</v>
          </cell>
        </row>
        <row r="5">
          <cell r="A5" t="str">
            <v>E3</v>
          </cell>
          <cell r="B5" t="str">
            <v>Caminhão Basculante</v>
          </cell>
          <cell r="C5" t="str">
            <v>h</v>
          </cell>
          <cell r="D5">
            <v>7.7</v>
          </cell>
        </row>
        <row r="6">
          <cell r="A6" t="str">
            <v>E4</v>
          </cell>
          <cell r="B6" t="str">
            <v>Caminhão Basculante 2</v>
          </cell>
          <cell r="C6" t="str">
            <v>h</v>
          </cell>
          <cell r="D6">
            <v>12.82</v>
          </cell>
        </row>
        <row r="7">
          <cell r="A7" t="str">
            <v>E5</v>
          </cell>
          <cell r="B7" t="str">
            <v>Caminhão Basculante 3</v>
          </cell>
          <cell r="C7" t="str">
            <v>h</v>
          </cell>
          <cell r="D7">
            <v>8.8000000000000007</v>
          </cell>
        </row>
        <row r="8">
          <cell r="A8" t="str">
            <v>E6</v>
          </cell>
        </row>
        <row r="9">
          <cell r="A9" t="str">
            <v>E7</v>
          </cell>
        </row>
        <row r="10">
          <cell r="A10" t="str">
            <v>E8</v>
          </cell>
        </row>
        <row r="11">
          <cell r="A11" t="str">
            <v>E9</v>
          </cell>
        </row>
        <row r="12">
          <cell r="A12" t="str">
            <v>E10</v>
          </cell>
        </row>
        <row r="13">
          <cell r="A13" t="str">
            <v>E11</v>
          </cell>
        </row>
        <row r="14">
          <cell r="A14" t="str">
            <v>E12</v>
          </cell>
        </row>
        <row r="15">
          <cell r="B15" t="str">
            <v>MATERIAL</v>
          </cell>
        </row>
        <row r="16">
          <cell r="A16" t="str">
            <v>E13</v>
          </cell>
          <cell r="B16" t="str">
            <v xml:space="preserve">Tubo eletroduto rosca C/3M 2" </v>
          </cell>
          <cell r="C16" t="str">
            <v>m</v>
          </cell>
          <cell r="D16">
            <v>5.31</v>
          </cell>
        </row>
        <row r="17">
          <cell r="A17" t="str">
            <v>E14</v>
          </cell>
          <cell r="B17" t="str">
            <v>Cabo flexivel de 4,0mm² isolado 750v</v>
          </cell>
          <cell r="C17" t="str">
            <v>m</v>
          </cell>
          <cell r="D17">
            <v>1.1399999999999999</v>
          </cell>
        </row>
        <row r="18">
          <cell r="A18" t="str">
            <v>E15</v>
          </cell>
          <cell r="B18" t="str">
            <v>Interruptor de 1 secção c/ tomada</v>
          </cell>
          <cell r="C18" t="str">
            <v>unid</v>
          </cell>
          <cell r="D18">
            <v>9.1999999999999993</v>
          </cell>
        </row>
        <row r="19">
          <cell r="A19" t="str">
            <v>E16</v>
          </cell>
          <cell r="B19" t="str">
            <v>Bacia sanitaria c/ caica acoplada</v>
          </cell>
          <cell r="C19" t="str">
            <v>unid</v>
          </cell>
          <cell r="D19">
            <v>154.69999999999999</v>
          </cell>
        </row>
        <row r="20">
          <cell r="A20" t="str">
            <v>E17</v>
          </cell>
          <cell r="B20" t="str">
            <v>Porta lisa em compensado tipo eday</v>
          </cell>
          <cell r="C20" t="str">
            <v>unid</v>
          </cell>
          <cell r="D20">
            <v>41.93</v>
          </cell>
        </row>
        <row r="21">
          <cell r="A21" t="str">
            <v>E18</v>
          </cell>
          <cell r="B21" t="str">
            <v xml:space="preserve">Luva eletroduto roscavel 1" </v>
          </cell>
          <cell r="C21" t="str">
            <v>unid</v>
          </cell>
          <cell r="D21">
            <v>0.82</v>
          </cell>
        </row>
        <row r="22">
          <cell r="A22" t="str">
            <v>E19</v>
          </cell>
          <cell r="B22" t="str">
            <v>Lampada vapor mercurio HQL E40 250W</v>
          </cell>
          <cell r="C22" t="str">
            <v>unid</v>
          </cell>
          <cell r="D22">
            <v>10.6</v>
          </cell>
        </row>
        <row r="23">
          <cell r="A23" t="str">
            <v>E20</v>
          </cell>
          <cell r="B23" t="str">
            <v>Reator para lampada vapor mercurio E250/62</v>
          </cell>
          <cell r="C23" t="str">
            <v>unid</v>
          </cell>
          <cell r="D23">
            <v>46.98</v>
          </cell>
        </row>
        <row r="24">
          <cell r="A24" t="str">
            <v>E21</v>
          </cell>
          <cell r="B24" t="str">
            <v>Parafuso maquina RD 16x350</v>
          </cell>
          <cell r="C24" t="str">
            <v>unid</v>
          </cell>
          <cell r="D24">
            <v>6.06</v>
          </cell>
        </row>
        <row r="25">
          <cell r="A25" t="str">
            <v>E22</v>
          </cell>
          <cell r="B25" t="str">
            <v>Fivela de aço p/ fita bandite</v>
          </cell>
          <cell r="C25" t="str">
            <v>unid</v>
          </cell>
          <cell r="D25">
            <v>0.8</v>
          </cell>
        </row>
        <row r="26">
          <cell r="A26" t="str">
            <v>E23</v>
          </cell>
          <cell r="B26" t="str">
            <v xml:space="preserve">Bancada de granito cinza andorinha </v>
          </cell>
          <cell r="C26" t="str">
            <v>m</v>
          </cell>
          <cell r="D26">
            <v>180</v>
          </cell>
        </row>
        <row r="27">
          <cell r="A27" t="str">
            <v>E24</v>
          </cell>
          <cell r="B27" t="str">
            <v>Telha de fibrocimento 1,53xx1,10 de 5m</v>
          </cell>
          <cell r="C27" t="str">
            <v>unid</v>
          </cell>
          <cell r="D27">
            <v>25.36</v>
          </cell>
        </row>
        <row r="28">
          <cell r="A28" t="str">
            <v>E25</v>
          </cell>
          <cell r="B28" t="str">
            <v>Prego p telha de fibrocimento</v>
          </cell>
          <cell r="C28" t="str">
            <v>unid</v>
          </cell>
          <cell r="D28">
            <v>0.16</v>
          </cell>
        </row>
        <row r="29">
          <cell r="A29" t="str">
            <v>E26</v>
          </cell>
          <cell r="B29" t="str">
            <v>Porta de ficha 0,80x2,10</v>
          </cell>
          <cell r="C29" t="str">
            <v>unid</v>
          </cell>
          <cell r="D29">
            <v>47.2</v>
          </cell>
        </row>
        <row r="30">
          <cell r="A30" t="str">
            <v>E27</v>
          </cell>
          <cell r="B30" t="str">
            <v>Porta prensada 0,60x2,10</v>
          </cell>
          <cell r="C30" t="str">
            <v>unid</v>
          </cell>
          <cell r="D30">
            <v>120</v>
          </cell>
        </row>
        <row r="31">
          <cell r="A31" t="str">
            <v>E28</v>
          </cell>
          <cell r="B31" t="str">
            <v>janela de ficha 1,00x1,10</v>
          </cell>
          <cell r="C31" t="str">
            <v>unid</v>
          </cell>
          <cell r="D31">
            <v>20.46</v>
          </cell>
        </row>
        <row r="32">
          <cell r="A32" t="str">
            <v>E29</v>
          </cell>
          <cell r="B32" t="str">
            <v>Fechadura externa</v>
          </cell>
          <cell r="C32" t="str">
            <v>unid</v>
          </cell>
          <cell r="D32">
            <v>23.43</v>
          </cell>
        </row>
        <row r="33">
          <cell r="A33" t="str">
            <v>E30</v>
          </cell>
          <cell r="B33" t="str">
            <v>Fechadura BWC</v>
          </cell>
          <cell r="C33" t="str">
            <v>unid</v>
          </cell>
          <cell r="D33">
            <v>20.27</v>
          </cell>
        </row>
        <row r="34">
          <cell r="A34" t="str">
            <v>E31</v>
          </cell>
          <cell r="B34" t="str">
            <v>Targeta 2.1/2 c/ parafuso</v>
          </cell>
          <cell r="C34" t="str">
            <v>unid</v>
          </cell>
          <cell r="D34">
            <v>3.72</v>
          </cell>
        </row>
        <row r="35">
          <cell r="A35" t="str">
            <v>E32</v>
          </cell>
          <cell r="B35" t="str">
            <v>Dobradiça 3.1/2 c/ parafuso</v>
          </cell>
          <cell r="C35" t="str">
            <v>unid</v>
          </cell>
          <cell r="D35">
            <v>2.76</v>
          </cell>
        </row>
        <row r="36">
          <cell r="A36" t="str">
            <v>E33</v>
          </cell>
          <cell r="B36" t="str">
            <v>Luminaria 2x40 compelta</v>
          </cell>
          <cell r="C36" t="str">
            <v>unid</v>
          </cell>
          <cell r="D36">
            <v>49.07</v>
          </cell>
        </row>
        <row r="37">
          <cell r="A37" t="str">
            <v>E34</v>
          </cell>
          <cell r="B37" t="str">
            <v>Globo leitoso completo</v>
          </cell>
          <cell r="C37" t="str">
            <v>unid</v>
          </cell>
          <cell r="D37">
            <v>9.6</v>
          </cell>
        </row>
        <row r="38">
          <cell r="A38" t="str">
            <v>E35</v>
          </cell>
          <cell r="B38" t="str">
            <v>Interruptor com tomada</v>
          </cell>
          <cell r="C38" t="str">
            <v>unid</v>
          </cell>
          <cell r="D38">
            <v>9.1999999999999993</v>
          </cell>
        </row>
        <row r="39">
          <cell r="A39" t="str">
            <v>E36</v>
          </cell>
          <cell r="B39" t="str">
            <v>Lavatorio plastico completo</v>
          </cell>
          <cell r="C39" t="str">
            <v>unid</v>
          </cell>
          <cell r="D39">
            <v>11.53</v>
          </cell>
        </row>
        <row r="40">
          <cell r="A40" t="str">
            <v>E37</v>
          </cell>
          <cell r="B40" t="str">
            <v xml:space="preserve">Tubo de PVCsoldavel 3/4" </v>
          </cell>
          <cell r="C40" t="str">
            <v>m</v>
          </cell>
          <cell r="D40">
            <v>1.78</v>
          </cell>
        </row>
        <row r="41">
          <cell r="A41" t="str">
            <v>E38</v>
          </cell>
          <cell r="B41" t="str">
            <v xml:space="preserve">Conexoes de 3/4" </v>
          </cell>
          <cell r="C41" t="str">
            <v>m</v>
          </cell>
          <cell r="D41">
            <v>1.71</v>
          </cell>
        </row>
        <row r="42">
          <cell r="A42" t="str">
            <v>E39</v>
          </cell>
          <cell r="B42" t="str">
            <v>Caixa d` água 500 litros</v>
          </cell>
          <cell r="C42" t="str">
            <v>unid</v>
          </cell>
          <cell r="D42">
            <v>125.26</v>
          </cell>
        </row>
        <row r="43">
          <cell r="A43" t="str">
            <v>E40</v>
          </cell>
          <cell r="B43" t="str">
            <v>Quadro de distribuição metalico 6 circuitos</v>
          </cell>
          <cell r="C43" t="str">
            <v>unid</v>
          </cell>
          <cell r="D43">
            <v>33.799999999999997</v>
          </cell>
        </row>
        <row r="44">
          <cell r="A44" t="str">
            <v>E41</v>
          </cell>
          <cell r="B44" t="str">
            <v>Tábua p cosntrução de 2,5 x  30</v>
          </cell>
          <cell r="C44" t="str">
            <v>m</v>
          </cell>
          <cell r="D44">
            <v>9.4</v>
          </cell>
        </row>
        <row r="45">
          <cell r="A45" t="str">
            <v>E42</v>
          </cell>
          <cell r="B45" t="str">
            <v>Madeirite comum de 6mm</v>
          </cell>
          <cell r="C45" t="str">
            <v>m²</v>
          </cell>
          <cell r="D45">
            <v>7.36</v>
          </cell>
        </row>
        <row r="46">
          <cell r="A46" t="str">
            <v>E43</v>
          </cell>
          <cell r="B46" t="str">
            <v>Calha aluminio</v>
          </cell>
          <cell r="C46" t="str">
            <v>m</v>
          </cell>
          <cell r="D46">
            <v>55</v>
          </cell>
        </row>
        <row r="47">
          <cell r="A47" t="str">
            <v>E44</v>
          </cell>
          <cell r="B47" t="str">
            <v>Forro de gesso aplicado em estrutura de madeira</v>
          </cell>
          <cell r="C47" t="str">
            <v>m²</v>
          </cell>
          <cell r="D47">
            <v>28</v>
          </cell>
        </row>
        <row r="48">
          <cell r="A48" t="str">
            <v>E45</v>
          </cell>
          <cell r="B48" t="str">
            <v>Forro de PVC, com régua de 100mm de largura</v>
          </cell>
          <cell r="C48" t="str">
            <v>m²</v>
          </cell>
          <cell r="D48">
            <v>35</v>
          </cell>
        </row>
        <row r="49">
          <cell r="A49" t="str">
            <v>E46</v>
          </cell>
          <cell r="B49" t="str">
            <v xml:space="preserve">Massa a oleo </v>
          </cell>
          <cell r="C49" t="str">
            <v>kg</v>
          </cell>
          <cell r="D49">
            <v>11.12</v>
          </cell>
        </row>
        <row r="50">
          <cell r="A50" t="str">
            <v>E47</v>
          </cell>
          <cell r="B50" t="str">
            <v>Imunizante</v>
          </cell>
          <cell r="C50" t="str">
            <v>unid</v>
          </cell>
          <cell r="D50">
            <v>22.11</v>
          </cell>
        </row>
        <row r="51">
          <cell r="A51" t="str">
            <v>E48</v>
          </cell>
          <cell r="B51" t="str">
            <v>Caixa premoldada 21.000/12000 BTU fechada</v>
          </cell>
          <cell r="C51" t="str">
            <v>unid</v>
          </cell>
          <cell r="D51">
            <v>131.30000000000001</v>
          </cell>
        </row>
        <row r="52">
          <cell r="A52" t="str">
            <v>E49</v>
          </cell>
          <cell r="B52" t="str">
            <v>Tubo de PVC rigido 150mm</v>
          </cell>
          <cell r="C52" t="str">
            <v>m</v>
          </cell>
          <cell r="D52">
            <v>25.87</v>
          </cell>
        </row>
        <row r="53">
          <cell r="A53" t="str">
            <v>E50</v>
          </cell>
          <cell r="B53" t="str">
            <v>Pia de cozinha c/ cuba simples (0,40x0,34x0,15m) em aço inoxidavel</v>
          </cell>
          <cell r="C53" t="str">
            <v>m³</v>
          </cell>
          <cell r="D53">
            <v>241.34</v>
          </cell>
        </row>
        <row r="54">
          <cell r="A54" t="str">
            <v>E51</v>
          </cell>
          <cell r="B54" t="str">
            <v>Filtro de pressão p/ parede</v>
          </cell>
          <cell r="C54" t="str">
            <v>m³</v>
          </cell>
          <cell r="D54">
            <v>116.87</v>
          </cell>
        </row>
        <row r="55">
          <cell r="A55" t="str">
            <v>E52</v>
          </cell>
          <cell r="B55" t="str">
            <v xml:space="preserve">Torneira de pressão p lavanderia de 1/2" </v>
          </cell>
          <cell r="C55" t="str">
            <v>unid</v>
          </cell>
          <cell r="D55">
            <v>21.1</v>
          </cell>
        </row>
        <row r="56">
          <cell r="A56" t="str">
            <v>E53</v>
          </cell>
          <cell r="B56" t="str">
            <v>Porta de armario em compensado de 15mm, revestida de laminado</v>
          </cell>
          <cell r="C56" t="str">
            <v>m</v>
          </cell>
          <cell r="D56">
            <v>66</v>
          </cell>
        </row>
        <row r="57">
          <cell r="A57" t="str">
            <v>E54</v>
          </cell>
          <cell r="B57" t="str">
            <v>Forro de gesso aplicado em laje</v>
          </cell>
          <cell r="C57" t="str">
            <v>m²</v>
          </cell>
          <cell r="D57">
            <v>9</v>
          </cell>
        </row>
        <row r="58">
          <cell r="A58" t="str">
            <v>E55</v>
          </cell>
          <cell r="B58" t="str">
            <v>Massa corrida</v>
          </cell>
          <cell r="C58" t="str">
            <v>Lt</v>
          </cell>
          <cell r="D58">
            <v>1.77</v>
          </cell>
        </row>
        <row r="59">
          <cell r="A59" t="str">
            <v>E56</v>
          </cell>
          <cell r="B59" t="str">
            <v>Rack monofasico</v>
          </cell>
          <cell r="C59" t="str">
            <v>unid</v>
          </cell>
          <cell r="D59">
            <v>6.77</v>
          </cell>
        </row>
        <row r="60">
          <cell r="A60" t="str">
            <v>E57</v>
          </cell>
          <cell r="B60" t="str">
            <v>Roldana de louça</v>
          </cell>
          <cell r="C60" t="str">
            <v>m²</v>
          </cell>
          <cell r="D60">
            <v>2.13</v>
          </cell>
        </row>
        <row r="61">
          <cell r="A61" t="str">
            <v>E58</v>
          </cell>
          <cell r="B61" t="str">
            <v>Parafuso de 1/2 x 2"</v>
          </cell>
          <cell r="C61" t="str">
            <v>kg</v>
          </cell>
          <cell r="D61">
            <v>1.85</v>
          </cell>
        </row>
        <row r="62">
          <cell r="A62" t="str">
            <v>E59</v>
          </cell>
          <cell r="B62" t="str">
            <v>Kit medidor monofasico (cx med./cx disj)</v>
          </cell>
          <cell r="C62" t="str">
            <v>unid</v>
          </cell>
          <cell r="D62">
            <v>18.36</v>
          </cell>
        </row>
        <row r="63">
          <cell r="A63" t="str">
            <v>E60</v>
          </cell>
          <cell r="B63" t="str">
            <v xml:space="preserve">Luva de eletroduto roscavel de 1" </v>
          </cell>
          <cell r="C63" t="str">
            <v>unid</v>
          </cell>
          <cell r="D63">
            <v>0.82</v>
          </cell>
        </row>
        <row r="64">
          <cell r="A64" t="str">
            <v>E61</v>
          </cell>
          <cell r="B64" t="str">
            <v xml:space="preserve">Tubo eletroduto rosca C/3M 1 " </v>
          </cell>
          <cell r="C64" t="str">
            <v>m</v>
          </cell>
          <cell r="D64">
            <v>2.38</v>
          </cell>
        </row>
        <row r="65">
          <cell r="A65" t="str">
            <v>E62</v>
          </cell>
          <cell r="B65" t="str">
            <v>Curva de eletroduto roscavel de 1"</v>
          </cell>
          <cell r="C65" t="str">
            <v>unid</v>
          </cell>
          <cell r="D65">
            <v>1.95</v>
          </cell>
        </row>
        <row r="66">
          <cell r="A66" t="str">
            <v>E63</v>
          </cell>
          <cell r="B66" t="str">
            <v>Caixa de passagem20 x 20</v>
          </cell>
          <cell r="C66" t="str">
            <v>unid</v>
          </cell>
          <cell r="D66">
            <v>17.12</v>
          </cell>
        </row>
        <row r="67">
          <cell r="A67" t="str">
            <v>E64</v>
          </cell>
          <cell r="B67" t="str">
            <v>Disjuntor unipolar de 35A DLBE</v>
          </cell>
          <cell r="C67" t="str">
            <v>unid</v>
          </cell>
          <cell r="D67">
            <v>10.47</v>
          </cell>
        </row>
        <row r="68">
          <cell r="A68" t="str">
            <v>E65</v>
          </cell>
          <cell r="B68" t="str">
            <v xml:space="preserve">Quadro de distribuição metalico com porta </v>
          </cell>
          <cell r="C68" t="str">
            <v>unid</v>
          </cell>
          <cell r="D68">
            <v>112.3</v>
          </cell>
        </row>
        <row r="69">
          <cell r="A69" t="str">
            <v>E66</v>
          </cell>
          <cell r="B69" t="str">
            <v>Caixa d` água 1000 litros</v>
          </cell>
          <cell r="C69" t="str">
            <v>unid</v>
          </cell>
          <cell r="D69">
            <v>218.16</v>
          </cell>
        </row>
        <row r="70">
          <cell r="A70" t="str">
            <v>E67</v>
          </cell>
          <cell r="B70" t="str">
            <v>Verniz</v>
          </cell>
          <cell r="C70" t="str">
            <v>Lt</v>
          </cell>
          <cell r="D70">
            <v>11.34</v>
          </cell>
        </row>
        <row r="71">
          <cell r="A71" t="str">
            <v>E68</v>
          </cell>
          <cell r="B71" t="str">
            <v>Bloco ceramico 06 furos</v>
          </cell>
          <cell r="C71" t="str">
            <v>unid</v>
          </cell>
          <cell r="D71">
            <v>0.23</v>
          </cell>
        </row>
        <row r="72">
          <cell r="A72" t="str">
            <v>E69</v>
          </cell>
          <cell r="B72" t="str">
            <v>Madeira de lei massaranduba</v>
          </cell>
          <cell r="C72" t="str">
            <v>m³</v>
          </cell>
          <cell r="D72">
            <v>2481.3200000000002</v>
          </cell>
        </row>
        <row r="73">
          <cell r="A73" t="str">
            <v>E70</v>
          </cell>
          <cell r="B73" t="str">
            <v>Tinta xadrez vermelha</v>
          </cell>
          <cell r="C73" t="str">
            <v>Lt</v>
          </cell>
          <cell r="D73">
            <v>5.64</v>
          </cell>
        </row>
        <row r="74">
          <cell r="A74" t="str">
            <v>E71</v>
          </cell>
          <cell r="B74" t="str">
            <v>empresa especializada</v>
          </cell>
          <cell r="C74" t="str">
            <v>m²</v>
          </cell>
          <cell r="D74">
            <v>44</v>
          </cell>
        </row>
        <row r="75">
          <cell r="A75" t="str">
            <v>E72</v>
          </cell>
          <cell r="B75" t="str">
            <v>empresa especializada</v>
          </cell>
          <cell r="C75" t="str">
            <v>m²</v>
          </cell>
          <cell r="D75">
            <v>33</v>
          </cell>
        </row>
        <row r="76">
          <cell r="A76" t="str">
            <v>E73</v>
          </cell>
          <cell r="B76" t="str">
            <v>Bianco</v>
          </cell>
          <cell r="C76" t="str">
            <v>Lt</v>
          </cell>
          <cell r="D76">
            <v>7.82</v>
          </cell>
        </row>
        <row r="77">
          <cell r="A77" t="str">
            <v>E74</v>
          </cell>
          <cell r="B77" t="str">
            <v xml:space="preserve">Bucha de aluminio 1 1/2" </v>
          </cell>
          <cell r="C77" t="str">
            <v>unid</v>
          </cell>
          <cell r="D77">
            <v>1.48</v>
          </cell>
        </row>
        <row r="78">
          <cell r="A78" t="str">
            <v>E75</v>
          </cell>
          <cell r="B78" t="str">
            <v xml:space="preserve">Arruela de aluminio1 1/2" </v>
          </cell>
          <cell r="C78" t="str">
            <v>unid</v>
          </cell>
          <cell r="D78">
            <v>1.1599999999999999</v>
          </cell>
        </row>
        <row r="79">
          <cell r="A79" t="str">
            <v>E76</v>
          </cell>
          <cell r="B79" t="str">
            <v>Luva eletroduto roscavel 1/2"</v>
          </cell>
          <cell r="C79" t="str">
            <v>unid</v>
          </cell>
          <cell r="D79">
            <v>0.41</v>
          </cell>
        </row>
        <row r="80">
          <cell r="A80" t="str">
            <v>E77</v>
          </cell>
          <cell r="B80" t="str">
            <v xml:space="preserve">Tubo eletroduto roscavel  1/2" </v>
          </cell>
          <cell r="C80" t="str">
            <v>m</v>
          </cell>
          <cell r="D80">
            <v>1.06</v>
          </cell>
        </row>
        <row r="81">
          <cell r="A81" t="str">
            <v>E78</v>
          </cell>
          <cell r="B81" t="str">
            <v>Disjuntor tripolar de 60 a 100 a DLBE</v>
          </cell>
          <cell r="C81" t="str">
            <v>unid</v>
          </cell>
          <cell r="D81">
            <v>51.22</v>
          </cell>
        </row>
        <row r="82">
          <cell r="A82" t="str">
            <v>E79</v>
          </cell>
          <cell r="B82" t="str">
            <v>Quadro de distribuição metalico CEMAR até 20 circuito</v>
          </cell>
          <cell r="C82" t="str">
            <v>unid</v>
          </cell>
          <cell r="D82">
            <v>184.78</v>
          </cell>
        </row>
        <row r="83">
          <cell r="A83" t="str">
            <v>E80</v>
          </cell>
          <cell r="B83" t="str">
            <v>Cabo de cobre nu de 16mm</v>
          </cell>
          <cell r="C83" t="str">
            <v>m</v>
          </cell>
          <cell r="D83">
            <v>7</v>
          </cell>
        </row>
        <row r="84">
          <cell r="A84" t="str">
            <v>E81</v>
          </cell>
          <cell r="B84" t="str">
            <v xml:space="preserve">Interruptor de 2 secção </v>
          </cell>
          <cell r="C84" t="str">
            <v>unid</v>
          </cell>
          <cell r="D84">
            <v>9.19</v>
          </cell>
        </row>
        <row r="85">
          <cell r="A85" t="str">
            <v>E82</v>
          </cell>
          <cell r="B85" t="str">
            <v xml:space="preserve">Curva eletroduto de PVC roscavel  de 1 1 /2" </v>
          </cell>
          <cell r="C85" t="str">
            <v>unid</v>
          </cell>
          <cell r="D85">
            <v>3.64</v>
          </cell>
        </row>
        <row r="86">
          <cell r="A86" t="str">
            <v>E83</v>
          </cell>
          <cell r="B86" t="str">
            <v>Presilha p/ fita bandit</v>
          </cell>
          <cell r="C86" t="str">
            <v>m</v>
          </cell>
          <cell r="D86">
            <v>1</v>
          </cell>
        </row>
        <row r="87">
          <cell r="A87" t="str">
            <v>E84</v>
          </cell>
          <cell r="B87" t="str">
            <v>Registro de esfera</v>
          </cell>
          <cell r="C87" t="str">
            <v>unid</v>
          </cell>
          <cell r="D87">
            <v>22</v>
          </cell>
        </row>
        <row r="88">
          <cell r="A88" t="str">
            <v>E85</v>
          </cell>
          <cell r="B88" t="str">
            <v>Telha fobrocimento 6mm</v>
          </cell>
          <cell r="C88" t="str">
            <v>m²</v>
          </cell>
          <cell r="D88">
            <v>24</v>
          </cell>
        </row>
        <row r="89">
          <cell r="A89" t="str">
            <v>E86</v>
          </cell>
        </row>
        <row r="90">
          <cell r="A90" t="str">
            <v>E87</v>
          </cell>
        </row>
        <row r="91">
          <cell r="A91" t="str">
            <v>E88</v>
          </cell>
        </row>
        <row r="92">
          <cell r="A92" t="str">
            <v>E89</v>
          </cell>
        </row>
        <row r="93">
          <cell r="A93" t="str">
            <v>E90</v>
          </cell>
        </row>
        <row r="94">
          <cell r="A94" t="str">
            <v>E91</v>
          </cell>
        </row>
        <row r="96">
          <cell r="A96" t="str">
            <v>E92</v>
          </cell>
          <cell r="B96" t="str">
            <v>LEIS SOCIAS</v>
          </cell>
          <cell r="C96" t="str">
            <v>%</v>
          </cell>
          <cell r="D96">
            <v>0</v>
          </cell>
        </row>
        <row r="97">
          <cell r="A97" t="str">
            <v>E93</v>
          </cell>
          <cell r="B97" t="str">
            <v>BDI</v>
          </cell>
          <cell r="C97" t="str">
            <v>%</v>
          </cell>
          <cell r="D97">
            <v>25</v>
          </cell>
        </row>
        <row r="98">
          <cell r="B98" t="str">
            <v>MÃO DE OBRA</v>
          </cell>
        </row>
        <row r="99">
          <cell r="A99" t="str">
            <v>MO2</v>
          </cell>
          <cell r="B99" t="str">
            <v>Pedreiro</v>
          </cell>
          <cell r="C99" t="str">
            <v>h</v>
          </cell>
          <cell r="D99">
            <v>6.79</v>
          </cell>
        </row>
        <row r="100">
          <cell r="A100" t="str">
            <v>MO3</v>
          </cell>
          <cell r="B100" t="str">
            <v>Carpinteiro</v>
          </cell>
          <cell r="C100" t="str">
            <v>h</v>
          </cell>
          <cell r="D100">
            <v>6.79</v>
          </cell>
        </row>
        <row r="101">
          <cell r="A101" t="str">
            <v>MO5</v>
          </cell>
          <cell r="B101" t="str">
            <v>Servente</v>
          </cell>
          <cell r="C101" t="str">
            <v>h</v>
          </cell>
          <cell r="D101">
            <v>5.1100000000000003</v>
          </cell>
        </row>
        <row r="102">
          <cell r="A102" t="str">
            <v>MO8</v>
          </cell>
          <cell r="B102" t="str">
            <v>Armador</v>
          </cell>
          <cell r="C102" t="str">
            <v>h</v>
          </cell>
          <cell r="D102">
            <v>6.79</v>
          </cell>
        </row>
        <row r="103">
          <cell r="A103" t="str">
            <v>MO9</v>
          </cell>
          <cell r="B103" t="str">
            <v>Tecnico em refrigeração</v>
          </cell>
          <cell r="C103" t="str">
            <v>h</v>
          </cell>
          <cell r="D103">
            <v>150</v>
          </cell>
        </row>
        <row r="104">
          <cell r="A104" t="str">
            <v>MO10</v>
          </cell>
          <cell r="B104" t="str">
            <v>Pintor</v>
          </cell>
          <cell r="C104" t="str">
            <v>h</v>
          </cell>
          <cell r="D104">
            <v>6.79</v>
          </cell>
        </row>
        <row r="105">
          <cell r="A105" t="str">
            <v>M11</v>
          </cell>
          <cell r="B105" t="str">
            <v>Eletricista</v>
          </cell>
          <cell r="C105" t="str">
            <v>h</v>
          </cell>
          <cell r="D105">
            <v>6.79</v>
          </cell>
        </row>
        <row r="106">
          <cell r="A106" t="str">
            <v>M12</v>
          </cell>
          <cell r="B106" t="str">
            <v>Encanador</v>
          </cell>
          <cell r="C106" t="str">
            <v>h</v>
          </cell>
          <cell r="D106">
            <v>6.79</v>
          </cell>
        </row>
        <row r="107">
          <cell r="A107" t="str">
            <v>MOZ13</v>
          </cell>
          <cell r="B107" t="str">
            <v>Serralheiro</v>
          </cell>
          <cell r="C107" t="str">
            <v>h</v>
          </cell>
          <cell r="D107">
            <v>6.79</v>
          </cell>
        </row>
        <row r="108">
          <cell r="A108" t="str">
            <v>MO14</v>
          </cell>
          <cell r="B108" t="str">
            <v>Gesseiro</v>
          </cell>
          <cell r="C108" t="str">
            <v>h</v>
          </cell>
          <cell r="D108">
            <v>6.79</v>
          </cell>
        </row>
        <row r="109">
          <cell r="A109" t="str">
            <v>MO15</v>
          </cell>
          <cell r="B109" t="str">
            <v>Marceneiro</v>
          </cell>
          <cell r="C109" t="str">
            <v>h</v>
          </cell>
          <cell r="D109">
            <v>6.79</v>
          </cell>
        </row>
        <row r="110">
          <cell r="A110" t="str">
            <v>MO16</v>
          </cell>
          <cell r="B110" t="str">
            <v>Graniteiro</v>
          </cell>
          <cell r="C110" t="str">
            <v>m</v>
          </cell>
          <cell r="D110">
            <v>10</v>
          </cell>
        </row>
        <row r="111">
          <cell r="B111" t="str">
            <v>MATERIAL</v>
          </cell>
        </row>
        <row r="112">
          <cell r="A112" t="str">
            <v>MO1</v>
          </cell>
          <cell r="B112" t="str">
            <v xml:space="preserve">Abraçadeira "U" 3/4" </v>
          </cell>
          <cell r="C112" t="str">
            <v>unid</v>
          </cell>
          <cell r="D112">
            <v>0.15</v>
          </cell>
        </row>
        <row r="113">
          <cell r="A113" t="str">
            <v>M02</v>
          </cell>
          <cell r="B113" t="str">
            <v xml:space="preserve">Aço Ca 50  - 5/16" </v>
          </cell>
          <cell r="C113" t="str">
            <v>kg</v>
          </cell>
          <cell r="D113">
            <v>4.71</v>
          </cell>
        </row>
        <row r="114">
          <cell r="A114" t="str">
            <v>M3</v>
          </cell>
          <cell r="B114" t="str">
            <v xml:space="preserve">Aço Ca 50 3/8' </v>
          </cell>
          <cell r="C114" t="str">
            <v>kg</v>
          </cell>
          <cell r="D114">
            <v>4.0599999999999996</v>
          </cell>
        </row>
        <row r="115">
          <cell r="A115" t="str">
            <v>M04</v>
          </cell>
          <cell r="B115" t="str">
            <v>Aço CA 60 - 5,0mm</v>
          </cell>
          <cell r="C115" t="str">
            <v>kg</v>
          </cell>
          <cell r="D115">
            <v>4.13</v>
          </cell>
        </row>
        <row r="116">
          <cell r="A116" t="str">
            <v>M5</v>
          </cell>
          <cell r="B116" t="str">
            <v xml:space="preserve">Aço CA-50 1/4 </v>
          </cell>
          <cell r="C116" t="str">
            <v>kg</v>
          </cell>
          <cell r="D116">
            <v>4.8499999999999996</v>
          </cell>
        </row>
        <row r="117">
          <cell r="A117" t="str">
            <v>M06</v>
          </cell>
          <cell r="B117" t="str">
            <v>Aço CA-60 4,2mm</v>
          </cell>
          <cell r="C117" t="str">
            <v>kg</v>
          </cell>
          <cell r="D117">
            <v>4.51</v>
          </cell>
        </row>
        <row r="118">
          <cell r="A118" t="str">
            <v>M07</v>
          </cell>
          <cell r="B118" t="str">
            <v>Aço CA-60 6,3mm</v>
          </cell>
          <cell r="C118" t="str">
            <v>kg</v>
          </cell>
          <cell r="D118">
            <v>5.33</v>
          </cell>
        </row>
        <row r="119">
          <cell r="A119" t="str">
            <v>M8</v>
          </cell>
          <cell r="B119" t="str">
            <v xml:space="preserve">Adaptador 1" </v>
          </cell>
          <cell r="C119" t="str">
            <v>unid</v>
          </cell>
          <cell r="D119">
            <v>0.87</v>
          </cell>
        </row>
        <row r="120">
          <cell r="A120" t="str">
            <v>M9</v>
          </cell>
          <cell r="B120" t="str">
            <v>Adaptador LR 1 1/4"</v>
          </cell>
          <cell r="C120" t="str">
            <v>unid</v>
          </cell>
          <cell r="D120">
            <v>1.84</v>
          </cell>
        </row>
        <row r="121">
          <cell r="A121" t="str">
            <v>M10</v>
          </cell>
          <cell r="B121" t="str">
            <v>Adaptador LR 1"</v>
          </cell>
          <cell r="C121" t="str">
            <v>m³</v>
          </cell>
          <cell r="D121">
            <v>0.91</v>
          </cell>
        </row>
        <row r="122">
          <cell r="A122" t="str">
            <v>MO11</v>
          </cell>
          <cell r="B122" t="str">
            <v xml:space="preserve">Adaptador LR 3/4" </v>
          </cell>
          <cell r="C122" t="str">
            <v>unid</v>
          </cell>
          <cell r="D122">
            <v>0.35</v>
          </cell>
        </row>
        <row r="123">
          <cell r="A123" t="str">
            <v>MO12</v>
          </cell>
          <cell r="B123" t="str">
            <v xml:space="preserve">Adesivo de contato </v>
          </cell>
          <cell r="C123" t="str">
            <v>Lt</v>
          </cell>
          <cell r="D123">
            <v>10.11</v>
          </cell>
        </row>
        <row r="124">
          <cell r="A124" t="str">
            <v>M13</v>
          </cell>
          <cell r="B124" t="str">
            <v>Adesivo plastico</v>
          </cell>
          <cell r="C124" t="str">
            <v>unid</v>
          </cell>
          <cell r="D124">
            <v>2.31</v>
          </cell>
        </row>
        <row r="125">
          <cell r="A125" t="str">
            <v>M14</v>
          </cell>
          <cell r="B125" t="str">
            <v xml:space="preserve">Aguarras </v>
          </cell>
          <cell r="C125" t="str">
            <v>Lt</v>
          </cell>
          <cell r="D125">
            <v>8.69</v>
          </cell>
        </row>
        <row r="126">
          <cell r="A126" t="str">
            <v>M15</v>
          </cell>
          <cell r="B126" t="str">
            <v>Alizar</v>
          </cell>
          <cell r="C126" t="str">
            <v>m</v>
          </cell>
          <cell r="D126">
            <v>3</v>
          </cell>
        </row>
        <row r="127">
          <cell r="A127" t="str">
            <v>M16</v>
          </cell>
          <cell r="B127" t="str">
            <v xml:space="preserve">Anel de cera p/ bacia </v>
          </cell>
          <cell r="C127" t="str">
            <v>unid</v>
          </cell>
          <cell r="D127">
            <v>6.96</v>
          </cell>
        </row>
        <row r="128">
          <cell r="A128" t="str">
            <v>M17</v>
          </cell>
          <cell r="B128" t="str">
            <v>Arame recozido nº 18</v>
          </cell>
          <cell r="C128" t="str">
            <v>kg</v>
          </cell>
          <cell r="D128">
            <v>14.5</v>
          </cell>
        </row>
        <row r="129">
          <cell r="A129" t="str">
            <v>M18</v>
          </cell>
          <cell r="B129" t="str">
            <v>Areia de Fingir</v>
          </cell>
          <cell r="C129" t="str">
            <v>m³</v>
          </cell>
          <cell r="D129">
            <v>25</v>
          </cell>
        </row>
        <row r="130">
          <cell r="A130" t="str">
            <v>MO19</v>
          </cell>
          <cell r="B130" t="str">
            <v xml:space="preserve">Areia fina </v>
          </cell>
          <cell r="C130" t="str">
            <v>kg</v>
          </cell>
          <cell r="D130">
            <v>25</v>
          </cell>
        </row>
        <row r="131">
          <cell r="A131" t="str">
            <v>M20</v>
          </cell>
          <cell r="B131" t="str">
            <v>Areia Grossa</v>
          </cell>
          <cell r="C131" t="str">
            <v>m²</v>
          </cell>
          <cell r="D131">
            <v>30</v>
          </cell>
        </row>
        <row r="132">
          <cell r="A132" t="str">
            <v>M21</v>
          </cell>
          <cell r="B132" t="str">
            <v xml:space="preserve">Areia media </v>
          </cell>
          <cell r="C132" t="str">
            <v>m³</v>
          </cell>
          <cell r="D132">
            <v>30</v>
          </cell>
        </row>
        <row r="133">
          <cell r="A133" t="str">
            <v>M22</v>
          </cell>
          <cell r="B133" t="str">
            <v>Argamassa de rejuntamento</v>
          </cell>
          <cell r="C133" t="str">
            <v>kg</v>
          </cell>
          <cell r="D133">
            <v>1.93</v>
          </cell>
        </row>
        <row r="134">
          <cell r="A134" t="str">
            <v>M23</v>
          </cell>
          <cell r="B134" t="str">
            <v>Argamassa pre fabricada</v>
          </cell>
          <cell r="C134" t="str">
            <v>kg</v>
          </cell>
          <cell r="D134">
            <v>1.43</v>
          </cell>
        </row>
        <row r="135">
          <cell r="A135" t="str">
            <v>M24</v>
          </cell>
          <cell r="B135" t="str">
            <v xml:space="preserve">Arruela de aluminio 34" </v>
          </cell>
          <cell r="C135" t="str">
            <v>unid</v>
          </cell>
          <cell r="D135">
            <v>0.39</v>
          </cell>
        </row>
        <row r="136">
          <cell r="A136" t="str">
            <v>M216</v>
          </cell>
          <cell r="B136" t="str">
            <v xml:space="preserve">Arruela quadrada de 8 furos </v>
          </cell>
          <cell r="C136" t="str">
            <v>unid</v>
          </cell>
          <cell r="D136">
            <v>1</v>
          </cell>
        </row>
        <row r="137">
          <cell r="A137" t="str">
            <v>M25</v>
          </cell>
          <cell r="B137" t="str">
            <v>Assento sanitario</v>
          </cell>
          <cell r="C137" t="str">
            <v>unid</v>
          </cell>
          <cell r="D137">
            <v>11.54</v>
          </cell>
        </row>
        <row r="138">
          <cell r="A138" t="str">
            <v>M26</v>
          </cell>
          <cell r="B138" t="str">
            <v>Azulejo 15x15</v>
          </cell>
          <cell r="C138" t="str">
            <v>m²</v>
          </cell>
          <cell r="D138">
            <v>11.51</v>
          </cell>
        </row>
        <row r="139">
          <cell r="A139" t="str">
            <v>M27</v>
          </cell>
          <cell r="B139" t="str">
            <v xml:space="preserve">Azulejo tipo A </v>
          </cell>
          <cell r="C139" t="str">
            <v>m²</v>
          </cell>
          <cell r="D139">
            <v>25</v>
          </cell>
        </row>
        <row r="140">
          <cell r="A140" t="str">
            <v>M28</v>
          </cell>
          <cell r="B140" t="str">
            <v xml:space="preserve">Bacia Sanitaria </v>
          </cell>
          <cell r="C140" t="str">
            <v>unid</v>
          </cell>
          <cell r="D140">
            <v>46.76</v>
          </cell>
        </row>
        <row r="141">
          <cell r="A141" t="str">
            <v>M211</v>
          </cell>
          <cell r="B141" t="str">
            <v>Balcão em granito cinza andorinha 0,55cm</v>
          </cell>
          <cell r="C141" t="str">
            <v>m²</v>
          </cell>
          <cell r="D141">
            <v>250</v>
          </cell>
        </row>
        <row r="142">
          <cell r="A142" t="str">
            <v>M29</v>
          </cell>
          <cell r="B142" t="str">
            <v>Barro p jardim</v>
          </cell>
          <cell r="C142" t="str">
            <v>m³</v>
          </cell>
          <cell r="D142">
            <v>25</v>
          </cell>
        </row>
        <row r="143">
          <cell r="A143" t="str">
            <v>M30</v>
          </cell>
          <cell r="B143" t="str">
            <v>Barro para aterro</v>
          </cell>
          <cell r="C143" t="str">
            <v>m³</v>
          </cell>
          <cell r="D143">
            <v>25</v>
          </cell>
        </row>
        <row r="144">
          <cell r="A144" t="str">
            <v>M31</v>
          </cell>
          <cell r="B144" t="str">
            <v>Barrote 7x7</v>
          </cell>
          <cell r="C144" t="str">
            <v>m</v>
          </cell>
          <cell r="D144">
            <v>7.17</v>
          </cell>
        </row>
        <row r="145">
          <cell r="A145" t="str">
            <v>M210</v>
          </cell>
          <cell r="B145" t="str">
            <v>Bico tipo busen</v>
          </cell>
          <cell r="C145" t="str">
            <v>unid</v>
          </cell>
          <cell r="D145">
            <v>65</v>
          </cell>
        </row>
        <row r="146">
          <cell r="A146" t="str">
            <v>M32</v>
          </cell>
          <cell r="B146" t="str">
            <v>Bloco ceramico 35x20cm</v>
          </cell>
          <cell r="C146" t="str">
            <v>unid</v>
          </cell>
          <cell r="D146">
            <v>0.69</v>
          </cell>
        </row>
        <row r="147">
          <cell r="A147" t="str">
            <v>M33</v>
          </cell>
          <cell r="B147" t="str">
            <v>Bloco ceramico 8 furos</v>
          </cell>
          <cell r="C147" t="str">
            <v>unid</v>
          </cell>
          <cell r="D147">
            <v>0.44</v>
          </cell>
        </row>
        <row r="148">
          <cell r="A148" t="str">
            <v>M34</v>
          </cell>
          <cell r="B148" t="str">
            <v xml:space="preserve">Boia de 3/4" </v>
          </cell>
          <cell r="C148" t="str">
            <v>unid</v>
          </cell>
          <cell r="D148">
            <v>4.37</v>
          </cell>
        </row>
        <row r="149">
          <cell r="A149" t="str">
            <v>M35</v>
          </cell>
          <cell r="B149" t="str">
            <v>Brita nº 19</v>
          </cell>
          <cell r="C149" t="str">
            <v>m³</v>
          </cell>
          <cell r="D149">
            <v>94</v>
          </cell>
        </row>
        <row r="150">
          <cell r="A150" t="str">
            <v>M36</v>
          </cell>
          <cell r="B150" t="str">
            <v>Brita nº 25</v>
          </cell>
          <cell r="C150" t="str">
            <v>m³</v>
          </cell>
          <cell r="D150">
            <v>94</v>
          </cell>
        </row>
        <row r="151">
          <cell r="A151" t="str">
            <v>M37</v>
          </cell>
          <cell r="B151" t="str">
            <v>Brita nº 50</v>
          </cell>
          <cell r="C151" t="str">
            <v>m³</v>
          </cell>
          <cell r="D151">
            <v>94</v>
          </cell>
        </row>
        <row r="152">
          <cell r="A152" t="str">
            <v>M38</v>
          </cell>
          <cell r="B152" t="str">
            <v>Brocha</v>
          </cell>
          <cell r="C152" t="str">
            <v>unid</v>
          </cell>
          <cell r="D152">
            <v>3.11</v>
          </cell>
        </row>
        <row r="153">
          <cell r="A153" t="str">
            <v>M39</v>
          </cell>
          <cell r="B153" t="str">
            <v xml:space="preserve">Bucha de aluminio 3/4" </v>
          </cell>
          <cell r="C153" t="str">
            <v>unid</v>
          </cell>
          <cell r="D153">
            <v>0.57999999999999996</v>
          </cell>
        </row>
        <row r="154">
          <cell r="A154" t="str">
            <v>M40</v>
          </cell>
          <cell r="B154" t="str">
            <v>Bucha de naylon  S8 Ne</v>
          </cell>
          <cell r="C154" t="str">
            <v>unid</v>
          </cell>
          <cell r="D154">
            <v>0.15</v>
          </cell>
        </row>
        <row r="155">
          <cell r="A155" t="str">
            <v>M234</v>
          </cell>
          <cell r="B155" t="str">
            <v>Cabide de louça c/ 02 ganchos</v>
          </cell>
          <cell r="C155" t="str">
            <v>unid</v>
          </cell>
          <cell r="D155">
            <v>5.8</v>
          </cell>
        </row>
        <row r="156">
          <cell r="A156" t="str">
            <v>M41</v>
          </cell>
          <cell r="B156" t="str">
            <v>Cabo 2,5mm² branco isolado 750V</v>
          </cell>
          <cell r="C156" t="str">
            <v>m</v>
          </cell>
          <cell r="D156">
            <v>0.75</v>
          </cell>
        </row>
        <row r="157">
          <cell r="A157" t="str">
            <v>M209</v>
          </cell>
          <cell r="B157" t="str">
            <v>Cabo 4,0mm preto isolado1kv</v>
          </cell>
          <cell r="C157" t="str">
            <v>m</v>
          </cell>
          <cell r="D157">
            <v>1.99</v>
          </cell>
        </row>
        <row r="158">
          <cell r="A158" t="str">
            <v>MO210</v>
          </cell>
          <cell r="B158" t="str">
            <v>Cabo 6,0mm preto isolado1kv</v>
          </cell>
          <cell r="C158" t="str">
            <v>m</v>
          </cell>
          <cell r="D158">
            <v>2.88</v>
          </cell>
        </row>
        <row r="159">
          <cell r="A159" t="str">
            <v>M42</v>
          </cell>
          <cell r="B159" t="str">
            <v>Cabo CCI p/ telefone</v>
          </cell>
          <cell r="C159" t="str">
            <v>m</v>
          </cell>
          <cell r="D159">
            <v>0.7</v>
          </cell>
        </row>
        <row r="160">
          <cell r="A160" t="str">
            <v>M229</v>
          </cell>
          <cell r="B160" t="str">
            <v>Cabo de cobre nu de 16mm</v>
          </cell>
          <cell r="C160" t="str">
            <v>kg</v>
          </cell>
          <cell r="D160">
            <v>5.93</v>
          </cell>
        </row>
        <row r="161">
          <cell r="A161" t="str">
            <v>M43</v>
          </cell>
          <cell r="B161" t="str">
            <v>Cabo de cobre nu de 25mm</v>
          </cell>
          <cell r="C161" t="str">
            <v>m</v>
          </cell>
          <cell r="D161">
            <v>10.050000000000001</v>
          </cell>
        </row>
        <row r="162">
          <cell r="A162" t="str">
            <v>M44</v>
          </cell>
          <cell r="B162" t="str">
            <v>Cabo flexivel 10mm preto isolado 1"</v>
          </cell>
          <cell r="C162" t="str">
            <v>m</v>
          </cell>
          <cell r="D162">
            <v>3.48</v>
          </cell>
        </row>
        <row r="163">
          <cell r="A163" t="str">
            <v>MO211</v>
          </cell>
          <cell r="B163" t="str">
            <v>Cabo flexivel 16mm preto isolado1kv</v>
          </cell>
          <cell r="C163" t="str">
            <v>m</v>
          </cell>
          <cell r="D163">
            <v>6.63</v>
          </cell>
        </row>
        <row r="164">
          <cell r="A164" t="str">
            <v>M212</v>
          </cell>
          <cell r="B164" t="str">
            <v>Cabo flexivel 2,5mm preto isolado1kv</v>
          </cell>
          <cell r="C164" t="str">
            <v>m</v>
          </cell>
          <cell r="D164">
            <v>1.26</v>
          </cell>
        </row>
        <row r="165">
          <cell r="A165" t="str">
            <v>M230</v>
          </cell>
          <cell r="B165" t="str">
            <v>Cabo max flexivel 0,60 1kv - 70mm²</v>
          </cell>
          <cell r="C165" t="str">
            <v>m</v>
          </cell>
          <cell r="D165">
            <v>20.32</v>
          </cell>
        </row>
        <row r="166">
          <cell r="A166" t="str">
            <v>M213</v>
          </cell>
          <cell r="B166" t="str">
            <v>Rolo espuma de 10 cm</v>
          </cell>
          <cell r="C166" t="str">
            <v>unid</v>
          </cell>
          <cell r="D166">
            <v>1.84</v>
          </cell>
        </row>
        <row r="167">
          <cell r="A167" t="str">
            <v>M214</v>
          </cell>
          <cell r="B167" t="str">
            <v>Cabo max flexivel 35mm 1kv</v>
          </cell>
          <cell r="C167" t="str">
            <v>m</v>
          </cell>
          <cell r="D167">
            <v>13.78</v>
          </cell>
        </row>
        <row r="168">
          <cell r="A168" t="str">
            <v>M45</v>
          </cell>
          <cell r="B168" t="str">
            <v>Caibro 3X5 x 5cm</v>
          </cell>
          <cell r="C168" t="str">
            <v>m</v>
          </cell>
          <cell r="D168">
            <v>2.97</v>
          </cell>
        </row>
        <row r="169">
          <cell r="A169" t="str">
            <v>M46</v>
          </cell>
          <cell r="B169" t="str">
            <v>Caixa de derivação condulete 4 x 2</v>
          </cell>
          <cell r="C169" t="str">
            <v>unid</v>
          </cell>
          <cell r="D169">
            <v>4.04</v>
          </cell>
        </row>
        <row r="170">
          <cell r="A170" t="str">
            <v>M47</v>
          </cell>
          <cell r="B170" t="str">
            <v xml:space="preserve">Caixa de descarga de sobrepor </v>
          </cell>
          <cell r="C170" t="str">
            <v>unid</v>
          </cell>
          <cell r="D170">
            <v>15.43</v>
          </cell>
        </row>
        <row r="171">
          <cell r="A171" t="str">
            <v>M218</v>
          </cell>
          <cell r="B171" t="str">
            <v>caixa de luz plast quadrada   4 x 2 eletroflex</v>
          </cell>
          <cell r="C171" t="str">
            <v>unid</v>
          </cell>
          <cell r="D171">
            <v>1.1499999999999999</v>
          </cell>
        </row>
        <row r="172">
          <cell r="A172" t="str">
            <v>M48</v>
          </cell>
          <cell r="B172" t="str">
            <v>caixa de luz plast quadrada   4 x 4 eletroflex</v>
          </cell>
          <cell r="C172" t="str">
            <v>unid</v>
          </cell>
          <cell r="D172">
            <v>2.3199999999999998</v>
          </cell>
        </row>
        <row r="173">
          <cell r="A173" t="str">
            <v>M403</v>
          </cell>
          <cell r="B173" t="str">
            <v>Caixa de medição modelo F3</v>
          </cell>
          <cell r="C173" t="str">
            <v>unid</v>
          </cell>
          <cell r="D173">
            <v>900</v>
          </cell>
        </row>
        <row r="174">
          <cell r="A174" t="str">
            <v>M49</v>
          </cell>
          <cell r="B174" t="str">
            <v>Caixa de passagem 4 x 2</v>
          </cell>
          <cell r="C174" t="str">
            <v>unid</v>
          </cell>
          <cell r="D174">
            <v>0.59</v>
          </cell>
        </row>
        <row r="175">
          <cell r="A175" t="str">
            <v>M50</v>
          </cell>
          <cell r="B175" t="str">
            <v>Caixa premoldada 10.000/12000 BTU aberta</v>
          </cell>
          <cell r="C175" t="str">
            <v>unid</v>
          </cell>
          <cell r="D175">
            <v>124</v>
          </cell>
        </row>
        <row r="176">
          <cell r="A176" t="str">
            <v>M51</v>
          </cell>
          <cell r="B176" t="str">
            <v>Caixa TELEBRAS TLBE-3 40 x 40</v>
          </cell>
          <cell r="C176" t="str">
            <v>unid</v>
          </cell>
          <cell r="D176">
            <v>81.760000000000005</v>
          </cell>
        </row>
        <row r="177">
          <cell r="A177" t="str">
            <v>M52</v>
          </cell>
          <cell r="B177" t="str">
            <v>Cal Hidratado</v>
          </cell>
          <cell r="C177" t="str">
            <v>kg</v>
          </cell>
          <cell r="D177">
            <v>0.77</v>
          </cell>
        </row>
        <row r="178">
          <cell r="A178" t="str">
            <v>M53</v>
          </cell>
          <cell r="B178" t="str">
            <v>Calha pre-moldada</v>
          </cell>
          <cell r="C178" t="str">
            <v>M</v>
          </cell>
          <cell r="D178">
            <v>5.85</v>
          </cell>
        </row>
        <row r="179">
          <cell r="A179" t="str">
            <v>M54</v>
          </cell>
          <cell r="B179" t="str">
            <v>Cantoneira em L2x2x2 1/4 de 1,50m</v>
          </cell>
          <cell r="C179" t="str">
            <v>unid</v>
          </cell>
          <cell r="D179">
            <v>11.26</v>
          </cell>
        </row>
        <row r="180">
          <cell r="A180" t="str">
            <v>M55</v>
          </cell>
          <cell r="B180" t="str">
            <v>Carpete cinza com 4mm</v>
          </cell>
          <cell r="C180" t="str">
            <v>m²</v>
          </cell>
          <cell r="D180">
            <v>21</v>
          </cell>
        </row>
        <row r="181">
          <cell r="A181" t="str">
            <v>M56</v>
          </cell>
          <cell r="B181" t="str">
            <v>Cerâmica elizabeth linha cristal</v>
          </cell>
          <cell r="C181" t="str">
            <v>m²</v>
          </cell>
          <cell r="D181">
            <v>23.31</v>
          </cell>
        </row>
        <row r="182">
          <cell r="A182" t="str">
            <v>M57</v>
          </cell>
          <cell r="B182" t="str">
            <v xml:space="preserve">Chapa de 1 1/2"x 3/16" </v>
          </cell>
          <cell r="C182" t="str">
            <v>m</v>
          </cell>
          <cell r="D182">
            <v>4.8</v>
          </cell>
        </row>
        <row r="183">
          <cell r="A183" t="str">
            <v>M58</v>
          </cell>
          <cell r="B183" t="str">
            <v xml:space="preserve">Chapa de 2" x 1/4" </v>
          </cell>
          <cell r="C183" t="str">
            <v>m</v>
          </cell>
          <cell r="D183">
            <v>8.61</v>
          </cell>
        </row>
        <row r="184">
          <cell r="A184" t="str">
            <v>M59</v>
          </cell>
          <cell r="B184" t="str">
            <v>Chapa Galvanizada nº 26</v>
          </cell>
          <cell r="C184" t="str">
            <v>kg</v>
          </cell>
          <cell r="D184">
            <v>6.48</v>
          </cell>
        </row>
        <row r="185">
          <cell r="A185" t="str">
            <v>M60</v>
          </cell>
          <cell r="B185" t="str">
            <v>Chave de boia eletromagnetica</v>
          </cell>
          <cell r="C185" t="str">
            <v>unid</v>
          </cell>
          <cell r="D185">
            <v>39.29</v>
          </cell>
        </row>
        <row r="186">
          <cell r="A186" t="str">
            <v>M228</v>
          </cell>
          <cell r="B186" t="str">
            <v xml:space="preserve">Chave fusivel 15Kv </v>
          </cell>
          <cell r="C186" t="str">
            <v>unid</v>
          </cell>
          <cell r="D186">
            <v>165</v>
          </cell>
        </row>
        <row r="187">
          <cell r="A187" t="str">
            <v>MO212</v>
          </cell>
          <cell r="B187" t="str">
            <v>Chicote longo de 1 1/2"</v>
          </cell>
          <cell r="C187" t="str">
            <v>unid</v>
          </cell>
          <cell r="D187">
            <v>3.04</v>
          </cell>
        </row>
        <row r="188">
          <cell r="A188" t="str">
            <v>M61</v>
          </cell>
          <cell r="B188" t="str">
            <v xml:space="preserve">Chuveiro plastico de 1/2" c/ haste </v>
          </cell>
          <cell r="C188" t="str">
            <v>unid</v>
          </cell>
          <cell r="D188">
            <v>5.43</v>
          </cell>
        </row>
        <row r="189">
          <cell r="A189" t="str">
            <v>M62</v>
          </cell>
          <cell r="B189" t="str">
            <v xml:space="preserve">Cimento </v>
          </cell>
          <cell r="C189" t="str">
            <v>kg</v>
          </cell>
          <cell r="D189">
            <v>0.5</v>
          </cell>
        </row>
        <row r="190">
          <cell r="A190" t="str">
            <v>M63</v>
          </cell>
          <cell r="B190" t="str">
            <v>Cobogos 15x15cm</v>
          </cell>
          <cell r="C190" t="str">
            <v>unid</v>
          </cell>
          <cell r="D190">
            <v>1.78</v>
          </cell>
        </row>
        <row r="191">
          <cell r="A191" t="str">
            <v>M64</v>
          </cell>
          <cell r="B191" t="str">
            <v>Compensado 10mm</v>
          </cell>
          <cell r="C191" t="str">
            <v>m²</v>
          </cell>
          <cell r="D191">
            <v>19.78</v>
          </cell>
        </row>
        <row r="192">
          <cell r="A192" t="str">
            <v>M222</v>
          </cell>
          <cell r="B192" t="str">
            <v xml:space="preserve">Conector de aluminio </v>
          </cell>
          <cell r="C192" t="str">
            <v>unid</v>
          </cell>
          <cell r="D192">
            <v>3</v>
          </cell>
        </row>
        <row r="193">
          <cell r="A193" t="str">
            <v>M401</v>
          </cell>
          <cell r="B193" t="str">
            <v>Conector de cobre GTDU</v>
          </cell>
          <cell r="C193" t="str">
            <v>unid</v>
          </cell>
          <cell r="D193">
            <v>17.100000000000001</v>
          </cell>
        </row>
        <row r="194">
          <cell r="A194" t="str">
            <v>M65</v>
          </cell>
          <cell r="B194" t="str">
            <v>Conector para haste de aterramento</v>
          </cell>
          <cell r="C194" t="str">
            <v>unid</v>
          </cell>
          <cell r="D194">
            <v>1.1599999999999999</v>
          </cell>
        </row>
        <row r="195">
          <cell r="A195" t="str">
            <v>M66</v>
          </cell>
          <cell r="B195" t="str">
            <v>Conexoes de 25mm</v>
          </cell>
          <cell r="C195" t="str">
            <v>m</v>
          </cell>
          <cell r="D195">
            <v>1.5</v>
          </cell>
        </row>
        <row r="196">
          <cell r="A196" t="str">
            <v>M67</v>
          </cell>
          <cell r="B196" t="str">
            <v>Conexoes de 32mm</v>
          </cell>
          <cell r="C196" t="str">
            <v>m</v>
          </cell>
          <cell r="D196">
            <v>1.74</v>
          </cell>
        </row>
        <row r="197">
          <cell r="A197" t="str">
            <v>M68</v>
          </cell>
          <cell r="B197" t="str">
            <v>Conexoes de 40mm</v>
          </cell>
          <cell r="C197" t="str">
            <v>m</v>
          </cell>
          <cell r="D197">
            <v>1.61</v>
          </cell>
        </row>
        <row r="198">
          <cell r="A198" t="str">
            <v>M69</v>
          </cell>
          <cell r="B198" t="str">
            <v>Conexoes de PVC rigido 100MM</v>
          </cell>
          <cell r="C198" t="str">
            <v>unid</v>
          </cell>
          <cell r="D198">
            <v>6.55</v>
          </cell>
        </row>
        <row r="199">
          <cell r="A199" t="str">
            <v>M70</v>
          </cell>
          <cell r="B199" t="str">
            <v xml:space="preserve">Conexões de PVC rigido </v>
          </cell>
          <cell r="C199" t="str">
            <v>unid</v>
          </cell>
          <cell r="D199">
            <v>0.99</v>
          </cell>
        </row>
        <row r="200">
          <cell r="A200" t="str">
            <v>M71</v>
          </cell>
          <cell r="B200" t="str">
            <v>Conexões de PVC rigido de 50mm</v>
          </cell>
          <cell r="C200" t="str">
            <v>unid</v>
          </cell>
          <cell r="D200">
            <v>4.67</v>
          </cell>
        </row>
        <row r="201">
          <cell r="A201" t="str">
            <v>M72</v>
          </cell>
          <cell r="B201" t="str">
            <v>Conj. Dois SOQ para fluor c porta start 1480</v>
          </cell>
          <cell r="C201" t="str">
            <v>unid</v>
          </cell>
          <cell r="D201">
            <v>4.32</v>
          </cell>
        </row>
        <row r="202">
          <cell r="A202" t="str">
            <v>M73</v>
          </cell>
          <cell r="B202" t="str">
            <v>Conjunto de boia eletrica infeior e superior</v>
          </cell>
          <cell r="C202" t="str">
            <v>cj</v>
          </cell>
          <cell r="D202">
            <v>44.7</v>
          </cell>
        </row>
        <row r="203">
          <cell r="A203" t="str">
            <v>M406</v>
          </cell>
          <cell r="B203" t="str">
            <v>Cruzeta de 1,90</v>
          </cell>
          <cell r="C203" t="str">
            <v>unid</v>
          </cell>
          <cell r="D203">
            <v>69</v>
          </cell>
        </row>
        <row r="204">
          <cell r="A204" t="str">
            <v>MO213</v>
          </cell>
          <cell r="B204" t="str">
            <v>Cuba de louça de embutir oval 490 c 395mm</v>
          </cell>
          <cell r="C204" t="str">
            <v>unid</v>
          </cell>
          <cell r="D204">
            <v>31.94</v>
          </cell>
        </row>
        <row r="205">
          <cell r="A205" t="str">
            <v>M74</v>
          </cell>
          <cell r="B205" t="str">
            <v>Cuba em aço inox (50x40x25cm)</v>
          </cell>
          <cell r="C205" t="str">
            <v>unid</v>
          </cell>
          <cell r="D205">
            <v>136</v>
          </cell>
        </row>
        <row r="206">
          <cell r="A206" t="str">
            <v>M215</v>
          </cell>
          <cell r="B206" t="str">
            <v>Curva 180º  de 75mm</v>
          </cell>
          <cell r="C206" t="str">
            <v>unid</v>
          </cell>
          <cell r="D206">
            <v>4.5999999999999996</v>
          </cell>
        </row>
        <row r="207">
          <cell r="A207" t="str">
            <v>M404</v>
          </cell>
          <cell r="B207" t="str">
            <v>Curva 90º  de 75mm</v>
          </cell>
          <cell r="C207" t="str">
            <v>unid</v>
          </cell>
          <cell r="D207">
            <v>12.68</v>
          </cell>
        </row>
        <row r="208">
          <cell r="A208" t="str">
            <v>M75</v>
          </cell>
          <cell r="B208" t="str">
            <v>Curva de eletroduto roscavel de 90º 3/4</v>
          </cell>
          <cell r="C208" t="str">
            <v>unid</v>
          </cell>
          <cell r="D208">
            <v>1.3</v>
          </cell>
        </row>
        <row r="209">
          <cell r="A209" t="str">
            <v>M76</v>
          </cell>
          <cell r="B209" t="str">
            <v>Curva de pvc 3/4</v>
          </cell>
          <cell r="C209" t="str">
            <v>unid</v>
          </cell>
          <cell r="D209">
            <v>1.5</v>
          </cell>
        </row>
        <row r="210">
          <cell r="A210" t="str">
            <v>M224</v>
          </cell>
          <cell r="B210" t="str">
            <v>Disjuntor tripolar de 100a - 10ka</v>
          </cell>
          <cell r="C210" t="str">
            <v>unid</v>
          </cell>
          <cell r="D210">
            <v>178.55</v>
          </cell>
        </row>
        <row r="211">
          <cell r="A211" t="str">
            <v>M77</v>
          </cell>
          <cell r="B211" t="str">
            <v>Disjuntor tripolar de 50A DLBE</v>
          </cell>
          <cell r="C211" t="str">
            <v>unid</v>
          </cell>
          <cell r="D211">
            <v>40.14</v>
          </cell>
        </row>
        <row r="212">
          <cell r="A212" t="str">
            <v>M78</v>
          </cell>
          <cell r="B212" t="str">
            <v>Disjuntor unipolar de 20A DLBE</v>
          </cell>
          <cell r="C212" t="str">
            <v>unid</v>
          </cell>
          <cell r="D212">
            <v>5.54</v>
          </cell>
        </row>
        <row r="213">
          <cell r="A213" t="str">
            <v>M79</v>
          </cell>
          <cell r="B213" t="str">
            <v xml:space="preserve">Dobradiça de latão cromado 3" </v>
          </cell>
          <cell r="C213" t="str">
            <v>Lt</v>
          </cell>
          <cell r="D213">
            <v>10.15</v>
          </cell>
        </row>
        <row r="214">
          <cell r="A214" t="str">
            <v>M80</v>
          </cell>
          <cell r="B214" t="str">
            <v>Cloro</v>
          </cell>
          <cell r="C214" t="str">
            <v>kg</v>
          </cell>
          <cell r="D214">
            <v>20</v>
          </cell>
        </row>
        <row r="215">
          <cell r="A215" t="str">
            <v>M81</v>
          </cell>
          <cell r="B215" t="str">
            <v>Dobradiça de latão cromado 3" x 2 1/2" c/ anel</v>
          </cell>
          <cell r="C215" t="str">
            <v>unid</v>
          </cell>
          <cell r="D215">
            <v>12.75</v>
          </cell>
        </row>
        <row r="216">
          <cell r="A216" t="str">
            <v>M82</v>
          </cell>
          <cell r="B216" t="str">
            <v xml:space="preserve">Eletroduto de PVC rigido roscavel 3/4" </v>
          </cell>
          <cell r="C216" t="str">
            <v>m</v>
          </cell>
          <cell r="D216">
            <v>1.79</v>
          </cell>
        </row>
        <row r="217">
          <cell r="A217" t="str">
            <v>M83</v>
          </cell>
          <cell r="B217" t="str">
            <v>Emalte sintetico</v>
          </cell>
          <cell r="C217" t="str">
            <v>Lt</v>
          </cell>
          <cell r="D217">
            <v>12.01</v>
          </cell>
        </row>
        <row r="218">
          <cell r="A218" t="str">
            <v>M84</v>
          </cell>
          <cell r="B218" t="str">
            <v>Escova de madeira</v>
          </cell>
          <cell r="C218" t="str">
            <v>unid</v>
          </cell>
          <cell r="D218">
            <v>5.12</v>
          </cell>
        </row>
        <row r="219">
          <cell r="A219" t="str">
            <v>M85</v>
          </cell>
          <cell r="B219" t="str">
            <v>Esmalte sintetico</v>
          </cell>
          <cell r="C219" t="str">
            <v>Lt</v>
          </cell>
          <cell r="D219">
            <v>12.61</v>
          </cell>
        </row>
        <row r="220">
          <cell r="A220" t="str">
            <v>M86</v>
          </cell>
          <cell r="B220" t="str">
            <v>Esquadria de ferro tipo basculante</v>
          </cell>
          <cell r="C220" t="str">
            <v>m³</v>
          </cell>
          <cell r="D220">
            <v>130</v>
          </cell>
        </row>
        <row r="221">
          <cell r="A221" t="str">
            <v>M87</v>
          </cell>
          <cell r="B221" t="str">
            <v xml:space="preserve">Estronca </v>
          </cell>
          <cell r="C221" t="str">
            <v>unid</v>
          </cell>
          <cell r="D221">
            <v>3.31</v>
          </cell>
        </row>
        <row r="222">
          <cell r="A222" t="str">
            <v>MO228</v>
          </cell>
          <cell r="B222" t="str">
            <v>Extintor AP água 10 Lts  (com disco de indentific)</v>
          </cell>
          <cell r="C222" t="str">
            <v>unid</v>
          </cell>
          <cell r="D222">
            <v>116</v>
          </cell>
        </row>
        <row r="223">
          <cell r="A223" t="str">
            <v>M227</v>
          </cell>
          <cell r="B223" t="str">
            <v>Extintor CO² 6 kg (com disco)</v>
          </cell>
          <cell r="C223" t="str">
            <v>unid</v>
          </cell>
          <cell r="D223">
            <v>402</v>
          </cell>
        </row>
        <row r="224">
          <cell r="A224" t="str">
            <v>M225</v>
          </cell>
          <cell r="B224" t="str">
            <v>Extintor pó quimico 6kg (c/ disco)</v>
          </cell>
          <cell r="C224" t="str">
            <v>unid</v>
          </cell>
          <cell r="D224">
            <v>132</v>
          </cell>
        </row>
        <row r="225">
          <cell r="A225" t="str">
            <v>M88</v>
          </cell>
          <cell r="B225" t="str">
            <v>Fechadura com cilindro</v>
          </cell>
          <cell r="C225" t="str">
            <v>unid</v>
          </cell>
          <cell r="D225">
            <v>40</v>
          </cell>
        </row>
        <row r="226">
          <cell r="A226" t="str">
            <v>M89</v>
          </cell>
          <cell r="B226" t="str">
            <v>Fechadura com cilindro u</v>
          </cell>
          <cell r="C226" t="str">
            <v>unid</v>
          </cell>
          <cell r="D226">
            <v>40</v>
          </cell>
        </row>
        <row r="227">
          <cell r="A227" t="str">
            <v>M90</v>
          </cell>
          <cell r="B227" t="str">
            <v>Fechadura de sobrepor</v>
          </cell>
          <cell r="C227" t="str">
            <v>unid</v>
          </cell>
          <cell r="D227">
            <v>40</v>
          </cell>
        </row>
        <row r="228">
          <cell r="A228" t="str">
            <v>M91</v>
          </cell>
          <cell r="B228" t="str">
            <v>Fechadura livre ocupado de embutir interna lat</v>
          </cell>
          <cell r="C228" t="str">
            <v>unid</v>
          </cell>
          <cell r="D228">
            <v>16.22</v>
          </cell>
        </row>
        <row r="229">
          <cell r="A229" t="str">
            <v>M92</v>
          </cell>
          <cell r="B229" t="str">
            <v xml:space="preserve">Ferro 5/16 </v>
          </cell>
          <cell r="C229" t="str">
            <v>kg</v>
          </cell>
          <cell r="D229">
            <v>4.71</v>
          </cell>
        </row>
        <row r="230">
          <cell r="A230" t="str">
            <v>M93</v>
          </cell>
          <cell r="B230" t="str">
            <v>vidro plano fantasia canelado</v>
          </cell>
          <cell r="C230" t="str">
            <v>m²</v>
          </cell>
          <cell r="D230">
            <v>45.2</v>
          </cell>
        </row>
        <row r="231">
          <cell r="A231" t="str">
            <v>M94</v>
          </cell>
          <cell r="B231" t="str">
            <v xml:space="preserve">Ferrolho </v>
          </cell>
          <cell r="C231" t="str">
            <v>unid</v>
          </cell>
          <cell r="D231">
            <v>7.02</v>
          </cell>
        </row>
        <row r="232">
          <cell r="A232" t="str">
            <v>M226</v>
          </cell>
          <cell r="B232" t="str">
            <v>Fita de aço bandite 3,8mm</v>
          </cell>
          <cell r="C232" t="str">
            <v>m</v>
          </cell>
          <cell r="D232">
            <v>3</v>
          </cell>
        </row>
        <row r="233">
          <cell r="A233" t="str">
            <v>M95</v>
          </cell>
          <cell r="B233" t="str">
            <v>Fita de vedação 12mm x 10m</v>
          </cell>
          <cell r="C233" t="str">
            <v>m</v>
          </cell>
          <cell r="D233">
            <v>0.7</v>
          </cell>
        </row>
        <row r="234">
          <cell r="A234" t="str">
            <v>M236</v>
          </cell>
          <cell r="B234" t="str">
            <v xml:space="preserve">Fita isolante   </v>
          </cell>
          <cell r="C234" t="str">
            <v>m</v>
          </cell>
          <cell r="D234">
            <v>0.17</v>
          </cell>
        </row>
        <row r="235">
          <cell r="A235" t="str">
            <v>M96</v>
          </cell>
          <cell r="B235" t="str">
            <v>Fita isolante anti-chama 19 x 20</v>
          </cell>
          <cell r="C235" t="str">
            <v>m</v>
          </cell>
          <cell r="D235">
            <v>0.17</v>
          </cell>
        </row>
        <row r="236">
          <cell r="A236" t="str">
            <v>M97</v>
          </cell>
          <cell r="B236" t="str">
            <v>Flange de 1. 1/2" galvanizado</v>
          </cell>
          <cell r="C236" t="str">
            <v>m</v>
          </cell>
          <cell r="D236">
            <v>12</v>
          </cell>
        </row>
        <row r="237">
          <cell r="A237" t="str">
            <v>M98</v>
          </cell>
          <cell r="B237" t="str">
            <v xml:space="preserve">Flange longo 3/4" </v>
          </cell>
          <cell r="C237" t="str">
            <v>unid</v>
          </cell>
          <cell r="D237">
            <v>7.14</v>
          </cell>
        </row>
        <row r="238">
          <cell r="A238" t="str">
            <v>M99</v>
          </cell>
          <cell r="B238" t="str">
            <v xml:space="preserve">Fornecimento de placa </v>
          </cell>
          <cell r="C238" t="str">
            <v>M²</v>
          </cell>
          <cell r="D238">
            <v>82.5</v>
          </cell>
        </row>
        <row r="239">
          <cell r="A239" t="str">
            <v>M100</v>
          </cell>
          <cell r="B239" t="str">
            <v>Forro de PVC com regua de 200mm de largura</v>
          </cell>
          <cell r="C239" t="str">
            <v>m²</v>
          </cell>
          <cell r="D239">
            <v>25</v>
          </cell>
        </row>
        <row r="240">
          <cell r="A240" t="str">
            <v>M101</v>
          </cell>
          <cell r="B240" t="str">
            <v>Fundo preparador com galvoprimer</v>
          </cell>
          <cell r="C240" t="str">
            <v>Lt</v>
          </cell>
          <cell r="D240">
            <v>22.39</v>
          </cell>
        </row>
        <row r="241">
          <cell r="A241" t="str">
            <v>M102</v>
          </cell>
          <cell r="B241" t="str">
            <v>Fundo sintetico nivelador p madeira</v>
          </cell>
          <cell r="C241" t="str">
            <v>Lt</v>
          </cell>
          <cell r="D241">
            <v>16.059999999999999</v>
          </cell>
        </row>
        <row r="242">
          <cell r="A242" t="str">
            <v>MO224</v>
          </cell>
          <cell r="B242" t="str">
            <v>Gancho fixador de extintor</v>
          </cell>
          <cell r="C242" t="str">
            <v>unid</v>
          </cell>
          <cell r="D242">
            <v>3</v>
          </cell>
        </row>
        <row r="243">
          <cell r="A243" t="str">
            <v>M103</v>
          </cell>
          <cell r="B243" t="str">
            <v xml:space="preserve">Grade c/ varões de 1/2" espaçamento de 10cm </v>
          </cell>
          <cell r="C243" t="str">
            <v>m²</v>
          </cell>
          <cell r="D243">
            <v>80</v>
          </cell>
        </row>
        <row r="244">
          <cell r="A244" t="str">
            <v>MO222</v>
          </cell>
          <cell r="B244" t="str">
            <v>Grade de madeira (massaranduba) com baguetes</v>
          </cell>
          <cell r="C244" t="str">
            <v>unid</v>
          </cell>
          <cell r="D244">
            <v>120</v>
          </cell>
        </row>
        <row r="245">
          <cell r="A245" t="str">
            <v>M104</v>
          </cell>
          <cell r="B245" t="str">
            <v>Grade de porta</v>
          </cell>
          <cell r="C245" t="str">
            <v>unid</v>
          </cell>
          <cell r="D245">
            <v>120</v>
          </cell>
        </row>
        <row r="246">
          <cell r="A246" t="str">
            <v>M105</v>
          </cell>
          <cell r="B246" t="str">
            <v xml:space="preserve">Gradil em montantes de cont. de 1.1/2" </v>
          </cell>
          <cell r="C246" t="str">
            <v>m²</v>
          </cell>
          <cell r="D246">
            <v>115</v>
          </cell>
        </row>
        <row r="247">
          <cell r="A247" t="str">
            <v>M106</v>
          </cell>
          <cell r="B247" t="str">
            <v xml:space="preserve">Grama Esmeralda </v>
          </cell>
          <cell r="C247" t="str">
            <v>m²</v>
          </cell>
          <cell r="D247">
            <v>3.5</v>
          </cell>
        </row>
        <row r="248">
          <cell r="A248" t="str">
            <v>M107</v>
          </cell>
          <cell r="B248" t="str">
            <v xml:space="preserve">Grelha em ferro </v>
          </cell>
          <cell r="C248" t="str">
            <v>unid</v>
          </cell>
          <cell r="D248">
            <v>30.25</v>
          </cell>
        </row>
        <row r="249">
          <cell r="A249" t="str">
            <v>M108</v>
          </cell>
          <cell r="B249" t="str">
            <v>Haste p aterramento 5/8 x 2,40m</v>
          </cell>
          <cell r="C249" t="str">
            <v>unid</v>
          </cell>
          <cell r="D249">
            <v>15.03</v>
          </cell>
        </row>
        <row r="250">
          <cell r="A250" t="str">
            <v>M109</v>
          </cell>
          <cell r="B250" t="str">
            <v xml:space="preserve">Hidrosfalto com veu de poliester </v>
          </cell>
          <cell r="C250" t="str">
            <v>m²</v>
          </cell>
          <cell r="D250">
            <v>10</v>
          </cell>
        </row>
        <row r="251">
          <cell r="A251" t="str">
            <v>M110</v>
          </cell>
          <cell r="B251" t="str">
            <v xml:space="preserve">Interruptor de 1 secção </v>
          </cell>
          <cell r="C251" t="str">
            <v>unid</v>
          </cell>
          <cell r="D251">
            <v>5.66</v>
          </cell>
        </row>
        <row r="252">
          <cell r="A252" t="str">
            <v>M223</v>
          </cell>
          <cell r="B252" t="str">
            <v>Isolador de pino</v>
          </cell>
          <cell r="C252" t="str">
            <v>unid</v>
          </cell>
          <cell r="D252">
            <v>35</v>
          </cell>
        </row>
        <row r="253">
          <cell r="A253" t="str">
            <v>MO111</v>
          </cell>
          <cell r="B253" t="str">
            <v>Isopor de 10mm</v>
          </cell>
          <cell r="C253" t="str">
            <v>m²</v>
          </cell>
          <cell r="D253">
            <v>1.8</v>
          </cell>
        </row>
        <row r="254">
          <cell r="A254" t="str">
            <v>M112</v>
          </cell>
          <cell r="B254" t="str">
            <v>Janela de abrir ou correr com veneziana</v>
          </cell>
          <cell r="C254" t="str">
            <v>m²</v>
          </cell>
          <cell r="D254">
            <v>150</v>
          </cell>
        </row>
        <row r="255">
          <cell r="A255" t="str">
            <v>M113</v>
          </cell>
          <cell r="B255" t="str">
            <v>Joelho 45º PB de 150mm</v>
          </cell>
          <cell r="C255" t="str">
            <v>unid</v>
          </cell>
          <cell r="D255">
            <v>35.950000000000003</v>
          </cell>
        </row>
        <row r="256">
          <cell r="A256" t="str">
            <v>M231</v>
          </cell>
          <cell r="B256" t="str">
            <v>Joelho 90º (100mm)</v>
          </cell>
          <cell r="C256" t="str">
            <v>unid</v>
          </cell>
          <cell r="D256">
            <v>3.63</v>
          </cell>
        </row>
        <row r="257">
          <cell r="A257" t="str">
            <v>M114</v>
          </cell>
          <cell r="B257" t="str">
            <v>Kit ARSTOP embutir de 20A 3P 8664</v>
          </cell>
          <cell r="C257" t="str">
            <v>unid</v>
          </cell>
          <cell r="D257">
            <v>29.73</v>
          </cell>
        </row>
        <row r="258">
          <cell r="A258" t="str">
            <v>M115</v>
          </cell>
          <cell r="B258" t="str">
            <v xml:space="preserve">Kit medidor trifasico </v>
          </cell>
          <cell r="C258" t="str">
            <v>unid</v>
          </cell>
          <cell r="D258">
            <v>76.16</v>
          </cell>
        </row>
        <row r="259">
          <cell r="A259" t="str">
            <v>M116</v>
          </cell>
          <cell r="B259" t="str">
            <v>Lajota 50 x 50 cm</v>
          </cell>
          <cell r="C259" t="str">
            <v>m²</v>
          </cell>
          <cell r="D259">
            <v>7.3</v>
          </cell>
        </row>
        <row r="260">
          <cell r="A260" t="str">
            <v>MO216</v>
          </cell>
          <cell r="B260" t="str">
            <v>Laminado fenolico pautado escolar na cor branca</v>
          </cell>
          <cell r="C260" t="str">
            <v>m²</v>
          </cell>
          <cell r="D260">
            <v>19.940000000000001</v>
          </cell>
        </row>
        <row r="261">
          <cell r="A261" t="str">
            <v>M117</v>
          </cell>
          <cell r="B261" t="str">
            <v>Laminado verde pautado</v>
          </cell>
          <cell r="C261" t="str">
            <v>unid</v>
          </cell>
          <cell r="D261">
            <v>64</v>
          </cell>
        </row>
        <row r="262">
          <cell r="A262" t="str">
            <v>M118</v>
          </cell>
          <cell r="B262" t="str">
            <v>Lampada fluorescente 40W</v>
          </cell>
          <cell r="C262" t="str">
            <v>unid</v>
          </cell>
          <cell r="D262">
            <v>3.7</v>
          </cell>
        </row>
        <row r="263">
          <cell r="A263" t="str">
            <v>M119</v>
          </cell>
          <cell r="B263" t="str">
            <v>Lampada vapor mercurio HQL E127 125W</v>
          </cell>
          <cell r="C263" t="str">
            <v>unid</v>
          </cell>
          <cell r="D263">
            <v>15.61</v>
          </cell>
        </row>
        <row r="264">
          <cell r="A264" t="str">
            <v>M120</v>
          </cell>
          <cell r="B264" t="str">
            <v>Lavatorio de cantoneira sem coluna</v>
          </cell>
          <cell r="C264" t="str">
            <v>unid</v>
          </cell>
          <cell r="D264">
            <v>50.78</v>
          </cell>
        </row>
        <row r="265">
          <cell r="A265" t="str">
            <v>M121</v>
          </cell>
          <cell r="B265" t="str">
            <v>Lavatorio simples grande sem coluna</v>
          </cell>
          <cell r="C265" t="str">
            <v>unid</v>
          </cell>
          <cell r="D265">
            <v>25.1</v>
          </cell>
        </row>
        <row r="266">
          <cell r="A266" t="str">
            <v>M122</v>
          </cell>
          <cell r="B266" t="str">
            <v>Ligação flexivel 1/2" x 30cm</v>
          </cell>
          <cell r="C266" t="str">
            <v>unid</v>
          </cell>
          <cell r="D266">
            <v>2.0099999999999998</v>
          </cell>
        </row>
        <row r="267">
          <cell r="A267" t="str">
            <v>M123</v>
          </cell>
          <cell r="B267" t="str">
            <v>Linha 7,5 x 20cm</v>
          </cell>
          <cell r="C267" t="str">
            <v>m</v>
          </cell>
          <cell r="D267">
            <v>28.5</v>
          </cell>
        </row>
        <row r="268">
          <cell r="A268" t="str">
            <v>M124</v>
          </cell>
          <cell r="B268" t="str">
            <v>Lixa</v>
          </cell>
          <cell r="C268" t="str">
            <v>unid</v>
          </cell>
          <cell r="D268">
            <v>0.45</v>
          </cell>
        </row>
        <row r="269">
          <cell r="A269" t="str">
            <v>M125</v>
          </cell>
          <cell r="B269" t="str">
            <v>Lixa p/ ferro</v>
          </cell>
          <cell r="C269" t="str">
            <v>unid</v>
          </cell>
          <cell r="D269">
            <v>1.59</v>
          </cell>
        </row>
        <row r="270">
          <cell r="A270" t="str">
            <v>M126</v>
          </cell>
          <cell r="B270" t="str">
            <v>Luminaria para lampada vapor de mercurio de 125w</v>
          </cell>
          <cell r="C270" t="str">
            <v>unid</v>
          </cell>
          <cell r="D270">
            <v>83</v>
          </cell>
        </row>
        <row r="271">
          <cell r="A271" t="str">
            <v>MO209</v>
          </cell>
          <cell r="B271" t="str">
            <v>Luminaria para lampada vapor de mercurio de250w</v>
          </cell>
          <cell r="C271" t="str">
            <v>unid</v>
          </cell>
          <cell r="D271">
            <v>83</v>
          </cell>
        </row>
        <row r="272">
          <cell r="A272" t="str">
            <v>M127</v>
          </cell>
          <cell r="B272" t="str">
            <v>Luminaria tipo sobrepor para 3 lampadas fluoresc</v>
          </cell>
          <cell r="C272" t="str">
            <v>unid</v>
          </cell>
          <cell r="D272">
            <v>27.73</v>
          </cell>
        </row>
        <row r="273">
          <cell r="A273" t="str">
            <v>M128</v>
          </cell>
          <cell r="B273" t="str">
            <v xml:space="preserve">Luminaria trapezio comercial fechada 1x 40W </v>
          </cell>
          <cell r="C273" t="str">
            <v>unid</v>
          </cell>
          <cell r="D273">
            <v>11.64</v>
          </cell>
        </row>
        <row r="274">
          <cell r="A274" t="str">
            <v>M129</v>
          </cell>
          <cell r="B274" t="str">
            <v xml:space="preserve">Luminaria trapezio comercial fechada 2x 40W </v>
          </cell>
          <cell r="C274" t="str">
            <v>unid</v>
          </cell>
          <cell r="D274">
            <v>11.35</v>
          </cell>
        </row>
        <row r="275">
          <cell r="A275" t="str">
            <v>M130</v>
          </cell>
          <cell r="B275" t="str">
            <v xml:space="preserve">Luva de eletroduto roscavel de 1 1/2" </v>
          </cell>
          <cell r="C275" t="str">
            <v>unid</v>
          </cell>
          <cell r="D275">
            <v>1.63</v>
          </cell>
        </row>
        <row r="276">
          <cell r="A276" t="str">
            <v>M131</v>
          </cell>
          <cell r="B276" t="str">
            <v xml:space="preserve">Luva de eletroduto roscavel de 2" </v>
          </cell>
          <cell r="C276" t="str">
            <v>unid</v>
          </cell>
          <cell r="D276">
            <v>2.5</v>
          </cell>
        </row>
        <row r="277">
          <cell r="A277" t="str">
            <v>M132</v>
          </cell>
          <cell r="B277" t="str">
            <v>Luva de pvc 3/4</v>
          </cell>
          <cell r="C277" t="str">
            <v>unid</v>
          </cell>
          <cell r="D277">
            <v>0.6</v>
          </cell>
        </row>
        <row r="278">
          <cell r="A278" t="str">
            <v>M219</v>
          </cell>
          <cell r="B278" t="str">
            <v>Luva eletroduto 75mm</v>
          </cell>
          <cell r="C278" t="str">
            <v>unid</v>
          </cell>
          <cell r="D278">
            <v>13.5</v>
          </cell>
        </row>
        <row r="279">
          <cell r="A279" t="str">
            <v>M133</v>
          </cell>
          <cell r="B279" t="str">
            <v>Luva eletroduto roscavel 3/4" AKROS</v>
          </cell>
          <cell r="C279" t="str">
            <v>unid</v>
          </cell>
          <cell r="D279">
            <v>0.6</v>
          </cell>
        </row>
        <row r="280">
          <cell r="A280" t="str">
            <v>M134</v>
          </cell>
          <cell r="B280" t="str">
            <v xml:space="preserve">Luva LR 1 1/4" </v>
          </cell>
          <cell r="C280" t="str">
            <v>unid</v>
          </cell>
          <cell r="D280">
            <v>1.91</v>
          </cell>
        </row>
        <row r="281">
          <cell r="A281" t="str">
            <v>M135</v>
          </cell>
          <cell r="B281" t="str">
            <v xml:space="preserve">Luva LR 3/4" </v>
          </cell>
          <cell r="C281" t="str">
            <v>unid</v>
          </cell>
          <cell r="D281">
            <v>0.75</v>
          </cell>
        </row>
        <row r="282">
          <cell r="A282" t="str">
            <v>M136</v>
          </cell>
          <cell r="B282" t="str">
            <v>Malha pop 3.4 15X15</v>
          </cell>
          <cell r="C282" t="str">
            <v>m²</v>
          </cell>
          <cell r="D282">
            <v>8.1999999999999993</v>
          </cell>
        </row>
        <row r="283">
          <cell r="A283" t="str">
            <v>M136</v>
          </cell>
          <cell r="B283" t="str">
            <v>Madeirite comum de 10mm</v>
          </cell>
          <cell r="C283" t="str">
            <v>m²</v>
          </cell>
          <cell r="D283">
            <v>10.97</v>
          </cell>
        </row>
        <row r="284">
          <cell r="A284" t="str">
            <v>M137</v>
          </cell>
          <cell r="B284" t="str">
            <v>Massa acrilica</v>
          </cell>
          <cell r="C284" t="str">
            <v>Lt</v>
          </cell>
          <cell r="D284">
            <v>6.2</v>
          </cell>
        </row>
        <row r="285">
          <cell r="A285" t="str">
            <v>M138</v>
          </cell>
          <cell r="B285" t="str">
            <v>Massa p/ vidro</v>
          </cell>
          <cell r="C285" t="str">
            <v>kg</v>
          </cell>
          <cell r="D285">
            <v>1.2</v>
          </cell>
        </row>
        <row r="286">
          <cell r="A286" t="str">
            <v>MO215</v>
          </cell>
          <cell r="B286" t="str">
            <v>Massa plastica</v>
          </cell>
          <cell r="C286" t="str">
            <v>kg</v>
          </cell>
          <cell r="D286">
            <v>8.7200000000000006</v>
          </cell>
        </row>
        <row r="287">
          <cell r="A287" t="str">
            <v>MO218</v>
          </cell>
          <cell r="B287" t="str">
            <v>Mastro em ferro galvanizado com 6m</v>
          </cell>
          <cell r="C287" t="str">
            <v>unid</v>
          </cell>
          <cell r="D287">
            <v>300</v>
          </cell>
        </row>
        <row r="288">
          <cell r="A288" t="str">
            <v>M217</v>
          </cell>
          <cell r="B288" t="str">
            <v>Mastro em ferro galvanizado com 7m</v>
          </cell>
          <cell r="C288" t="str">
            <v>unid</v>
          </cell>
          <cell r="D288">
            <v>350</v>
          </cell>
        </row>
        <row r="289">
          <cell r="A289" t="str">
            <v>M139</v>
          </cell>
          <cell r="B289" t="str">
            <v>Moto-bomba 1/3 hp</v>
          </cell>
          <cell r="C289" t="str">
            <v>unid</v>
          </cell>
          <cell r="D289">
            <v>382.9</v>
          </cell>
        </row>
        <row r="290">
          <cell r="A290" t="str">
            <v>M140</v>
          </cell>
          <cell r="B290" t="str">
            <v xml:space="preserve">Nervura entre 2,50m ate 5,0m </v>
          </cell>
          <cell r="C290" t="str">
            <v>m</v>
          </cell>
          <cell r="D290">
            <v>5.84</v>
          </cell>
        </row>
        <row r="291">
          <cell r="A291" t="str">
            <v>M141</v>
          </cell>
          <cell r="B291" t="str">
            <v>Papeleira de louço 15 x 15</v>
          </cell>
          <cell r="C291" t="str">
            <v>unid</v>
          </cell>
          <cell r="D291">
            <v>9</v>
          </cell>
        </row>
        <row r="292">
          <cell r="A292" t="str">
            <v>MO227</v>
          </cell>
          <cell r="B292" t="str">
            <v>Para raio</v>
          </cell>
          <cell r="C292" t="str">
            <v>unid</v>
          </cell>
          <cell r="D292">
            <v>145</v>
          </cell>
        </row>
        <row r="293">
          <cell r="A293" t="str">
            <v>M142</v>
          </cell>
          <cell r="B293" t="str">
            <v xml:space="preserve">Parafuso 5/16 X 5" </v>
          </cell>
          <cell r="C293" t="str">
            <v>unid</v>
          </cell>
          <cell r="D293">
            <v>1.02</v>
          </cell>
        </row>
        <row r="294">
          <cell r="A294" t="str">
            <v>M143</v>
          </cell>
          <cell r="B294" t="str">
            <v xml:space="preserve">Parafuso de fixação com bucha plastica 8mm </v>
          </cell>
          <cell r="C294" t="str">
            <v>unid</v>
          </cell>
          <cell r="D294">
            <v>1.1200000000000001</v>
          </cell>
        </row>
        <row r="295">
          <cell r="A295" t="str">
            <v>M144</v>
          </cell>
          <cell r="B295" t="str">
            <v>Parafuso fenda 4,8 x 50</v>
          </cell>
          <cell r="C295" t="str">
            <v>unid</v>
          </cell>
          <cell r="D295">
            <v>0.2</v>
          </cell>
        </row>
        <row r="296">
          <cell r="A296" t="str">
            <v>M145</v>
          </cell>
          <cell r="B296" t="str">
            <v>Parafuso fenda madeira cabeça chata 3,2 x 20 venes</v>
          </cell>
          <cell r="C296" t="str">
            <v>unid</v>
          </cell>
          <cell r="D296">
            <v>0.06</v>
          </cell>
        </row>
        <row r="297">
          <cell r="A297" t="str">
            <v>M146</v>
          </cell>
          <cell r="B297" t="str">
            <v>Parafuso maquina (para poste) galv 1/2  5</v>
          </cell>
          <cell r="C297" t="str">
            <v>unid</v>
          </cell>
          <cell r="D297">
            <v>3.44</v>
          </cell>
        </row>
        <row r="298">
          <cell r="A298" t="str">
            <v>M221</v>
          </cell>
          <cell r="B298" t="str">
            <v>Parafuso maquina RD 16x400</v>
          </cell>
          <cell r="C298" t="str">
            <v>unid</v>
          </cell>
          <cell r="D298">
            <v>8.5</v>
          </cell>
        </row>
        <row r="299">
          <cell r="A299" t="str">
            <v>M147</v>
          </cell>
          <cell r="B299" t="str">
            <v>Parafuso nº 08 com bucha</v>
          </cell>
          <cell r="C299" t="str">
            <v>unid</v>
          </cell>
          <cell r="D299">
            <v>1.32</v>
          </cell>
        </row>
        <row r="300">
          <cell r="A300" t="str">
            <v>M148</v>
          </cell>
          <cell r="B300" t="str">
            <v>Parafuso p chapa  4" x 1/2</v>
          </cell>
          <cell r="C300" t="str">
            <v>kg</v>
          </cell>
          <cell r="D300">
            <v>2.76</v>
          </cell>
        </row>
        <row r="301">
          <cell r="A301" t="str">
            <v>M149</v>
          </cell>
          <cell r="B301" t="str">
            <v>Parafuso p emenda 7. 1/2 x 1/2</v>
          </cell>
          <cell r="C301" t="str">
            <v>unid</v>
          </cell>
          <cell r="D301">
            <v>5.5</v>
          </cell>
        </row>
        <row r="302">
          <cell r="A302" t="str">
            <v>M150</v>
          </cell>
          <cell r="B302" t="str">
            <v>Parafuso p haste 10" x 1/2</v>
          </cell>
          <cell r="C302" t="str">
            <v>unid</v>
          </cell>
          <cell r="D302">
            <v>2.5</v>
          </cell>
        </row>
        <row r="303">
          <cell r="A303" t="str">
            <v>M151</v>
          </cell>
          <cell r="B303" t="str">
            <v>Parafuso sextavado com bucha nº 10 1/4 x 60</v>
          </cell>
          <cell r="C303" t="str">
            <v>unid</v>
          </cell>
          <cell r="D303">
            <v>1.41</v>
          </cell>
        </row>
        <row r="304">
          <cell r="A304" t="str">
            <v>M152</v>
          </cell>
          <cell r="B304" t="str">
            <v>Parafusos</v>
          </cell>
          <cell r="C304" t="str">
            <v>unid</v>
          </cell>
          <cell r="D304">
            <v>0.1</v>
          </cell>
        </row>
        <row r="305">
          <cell r="A305" t="str">
            <v>M153</v>
          </cell>
          <cell r="B305" t="str">
            <v xml:space="preserve">Pincel 1 1/2" </v>
          </cell>
          <cell r="C305" t="str">
            <v>unid</v>
          </cell>
          <cell r="D305">
            <v>1.99</v>
          </cell>
        </row>
        <row r="306">
          <cell r="A306" t="str">
            <v>MO225</v>
          </cell>
          <cell r="B306" t="str">
            <v xml:space="preserve">Pino de cruzeta para isolador </v>
          </cell>
          <cell r="C306" t="str">
            <v>unid</v>
          </cell>
          <cell r="D306">
            <v>15</v>
          </cell>
        </row>
        <row r="307">
          <cell r="A307" t="str">
            <v>M154</v>
          </cell>
          <cell r="B307" t="str">
            <v>Piso em lençol de granito</v>
          </cell>
          <cell r="C307" t="str">
            <v>m²</v>
          </cell>
          <cell r="D307">
            <v>27.5</v>
          </cell>
        </row>
        <row r="308">
          <cell r="A308" t="str">
            <v>M155</v>
          </cell>
          <cell r="B308" t="str">
            <v xml:space="preserve">Placa cega 4 x 4" S BLANC </v>
          </cell>
          <cell r="C308" t="str">
            <v>unid</v>
          </cell>
          <cell r="D308">
            <v>3.17</v>
          </cell>
        </row>
        <row r="309">
          <cell r="A309" t="str">
            <v>MO226</v>
          </cell>
          <cell r="B309" t="str">
            <v>Placa de sinalização de extintor</v>
          </cell>
          <cell r="C309" t="str">
            <v>unid</v>
          </cell>
          <cell r="D309">
            <v>3</v>
          </cell>
        </row>
        <row r="310">
          <cell r="A310" t="str">
            <v>M156</v>
          </cell>
          <cell r="B310" t="str">
            <v>Pontalete de 1" x 4"  para fixação</v>
          </cell>
          <cell r="C310" t="str">
            <v>m</v>
          </cell>
          <cell r="D310">
            <v>4</v>
          </cell>
        </row>
        <row r="311">
          <cell r="A311" t="str">
            <v>M157</v>
          </cell>
          <cell r="B311" t="str">
            <v>Porta lisa em compensado tipo eday</v>
          </cell>
          <cell r="C311" t="str">
            <v>unid</v>
          </cell>
          <cell r="D311">
            <v>150</v>
          </cell>
        </row>
        <row r="312">
          <cell r="A312" t="str">
            <v>M158</v>
          </cell>
          <cell r="B312" t="str">
            <v xml:space="preserve">Portão em montantes de cont. vert. "L" de 1 1/2" </v>
          </cell>
          <cell r="C312" t="str">
            <v>unid</v>
          </cell>
          <cell r="D312">
            <v>120</v>
          </cell>
        </row>
        <row r="313">
          <cell r="A313" t="str">
            <v>M159</v>
          </cell>
          <cell r="B313" t="str">
            <v>Poste de concreto duplo T 200/8 com frete</v>
          </cell>
          <cell r="C313" t="str">
            <v>unid</v>
          </cell>
          <cell r="D313">
            <v>512</v>
          </cell>
        </row>
        <row r="314">
          <cell r="A314" t="str">
            <v>M400</v>
          </cell>
          <cell r="B314" t="str">
            <v>Poste de concreto duplo T 300/10 com frete</v>
          </cell>
          <cell r="C314" t="str">
            <v>unid</v>
          </cell>
          <cell r="D314">
            <v>863</v>
          </cell>
        </row>
        <row r="315">
          <cell r="A315" t="str">
            <v>MO160</v>
          </cell>
          <cell r="B315" t="str">
            <v>Prego 1.1/2 x 13</v>
          </cell>
          <cell r="C315" t="str">
            <v>kg</v>
          </cell>
          <cell r="D315">
            <v>7.53</v>
          </cell>
        </row>
        <row r="316">
          <cell r="A316" t="str">
            <v>M161</v>
          </cell>
          <cell r="B316" t="str">
            <v xml:space="preserve">Prego 2.1/2  x 10 </v>
          </cell>
          <cell r="C316" t="str">
            <v>kg</v>
          </cell>
          <cell r="D316">
            <v>5.76</v>
          </cell>
        </row>
        <row r="317">
          <cell r="A317" t="str">
            <v>M162</v>
          </cell>
          <cell r="B317" t="str">
            <v>Prego 3 x 8</v>
          </cell>
          <cell r="C317" t="str">
            <v>kg</v>
          </cell>
          <cell r="D317">
            <v>5.27</v>
          </cell>
        </row>
        <row r="318">
          <cell r="A318" t="str">
            <v>M220</v>
          </cell>
          <cell r="B318" t="str">
            <v>Projeto eletrico para sub-estação</v>
          </cell>
          <cell r="C318" t="str">
            <v>unid</v>
          </cell>
          <cell r="D318">
            <v>600</v>
          </cell>
        </row>
        <row r="319">
          <cell r="A319" t="str">
            <v>MO217</v>
          </cell>
          <cell r="B319" t="str">
            <v>Quadro de comando geral em chapa de aço</v>
          </cell>
          <cell r="C319" t="str">
            <v>unid</v>
          </cell>
          <cell r="D319">
            <v>980</v>
          </cell>
        </row>
        <row r="320">
          <cell r="A320" t="str">
            <v>M163</v>
          </cell>
          <cell r="B320" t="str">
            <v>Quadro de distribuição metalico com porta 12 circuito</v>
          </cell>
          <cell r="C320" t="str">
            <v>unid</v>
          </cell>
          <cell r="D320">
            <v>141.41</v>
          </cell>
        </row>
        <row r="321">
          <cell r="A321" t="str">
            <v>M215</v>
          </cell>
          <cell r="B321" t="str">
            <v>Quadro de distribuição metalico com porta 20 circuito</v>
          </cell>
          <cell r="C321" t="str">
            <v>unid</v>
          </cell>
          <cell r="D321">
            <v>198.4</v>
          </cell>
        </row>
        <row r="322">
          <cell r="A322" t="str">
            <v>MOB216</v>
          </cell>
          <cell r="B322" t="str">
            <v>Quadro de distribuição metalico com porta até 32 circuitos</v>
          </cell>
          <cell r="C322" t="str">
            <v>unid</v>
          </cell>
          <cell r="D322">
            <v>271.62</v>
          </cell>
        </row>
        <row r="323">
          <cell r="A323" t="str">
            <v>M164</v>
          </cell>
          <cell r="B323" t="str">
            <v xml:space="preserve">Ralo Sinfonado </v>
          </cell>
          <cell r="C323" t="str">
            <v>unid</v>
          </cell>
          <cell r="D323">
            <v>2.36</v>
          </cell>
        </row>
        <row r="324">
          <cell r="A324" t="str">
            <v>M165</v>
          </cell>
          <cell r="B324" t="str">
            <v>Reator eletronico bivolt  220W poup  2 x 40w</v>
          </cell>
          <cell r="C324" t="str">
            <v>unid</v>
          </cell>
          <cell r="D324">
            <v>25.27</v>
          </cell>
        </row>
        <row r="325">
          <cell r="A325" t="str">
            <v>M166</v>
          </cell>
          <cell r="B325" t="str">
            <v>Reator eletronico bivolt poup  1 x 40w</v>
          </cell>
          <cell r="C325" t="str">
            <v>unid</v>
          </cell>
          <cell r="D325">
            <v>12.38</v>
          </cell>
        </row>
        <row r="326">
          <cell r="A326" t="str">
            <v>M167</v>
          </cell>
          <cell r="B326" t="str">
            <v>Reator para lampada vapor mercurio E125/62</v>
          </cell>
          <cell r="C326" t="str">
            <v>unid</v>
          </cell>
          <cell r="D326">
            <v>40.65</v>
          </cell>
        </row>
        <row r="327">
          <cell r="A327" t="str">
            <v>M168</v>
          </cell>
          <cell r="B327" t="str">
            <v xml:space="preserve">Registro de gaveta  bruto 1 1/4" </v>
          </cell>
          <cell r="C327" t="str">
            <v>unid</v>
          </cell>
          <cell r="D327">
            <v>26.98</v>
          </cell>
        </row>
        <row r="328">
          <cell r="A328" t="str">
            <v>M169</v>
          </cell>
          <cell r="B328" t="str">
            <v xml:space="preserve">Registro de gaveta  bruto 1" </v>
          </cell>
          <cell r="C328" t="str">
            <v>unid</v>
          </cell>
          <cell r="D328">
            <v>27.79</v>
          </cell>
        </row>
        <row r="329">
          <cell r="A329" t="str">
            <v>M170</v>
          </cell>
          <cell r="B329" t="str">
            <v xml:space="preserve">Registro de gaveta  bruto 3/4" </v>
          </cell>
          <cell r="C329" t="str">
            <v>unid</v>
          </cell>
          <cell r="D329">
            <v>16.68</v>
          </cell>
        </row>
        <row r="330">
          <cell r="A330" t="str">
            <v>M235</v>
          </cell>
          <cell r="B330" t="str">
            <v>Registro de gaveta 1" cromado</v>
          </cell>
          <cell r="C330" t="str">
            <v>unid</v>
          </cell>
          <cell r="D330">
            <v>55.25</v>
          </cell>
        </row>
        <row r="331">
          <cell r="A331" t="str">
            <v>M171</v>
          </cell>
          <cell r="B331" t="str">
            <v>Registro de gaveta 3/4" cromado</v>
          </cell>
          <cell r="C331" t="str">
            <v>unid</v>
          </cell>
          <cell r="D331">
            <v>45.24</v>
          </cell>
        </row>
        <row r="332">
          <cell r="A332" t="str">
            <v>M172</v>
          </cell>
          <cell r="B332" t="str">
            <v>Registro de pressão 3/4" cromado</v>
          </cell>
          <cell r="C332" t="str">
            <v>unid</v>
          </cell>
          <cell r="D332">
            <v>47.83</v>
          </cell>
        </row>
        <row r="333">
          <cell r="A333" t="str">
            <v>M173</v>
          </cell>
          <cell r="B333" t="str">
            <v>Rejunte</v>
          </cell>
          <cell r="C333" t="str">
            <v>kg</v>
          </cell>
          <cell r="D333">
            <v>1.93</v>
          </cell>
        </row>
        <row r="334">
          <cell r="A334" t="str">
            <v>M174</v>
          </cell>
          <cell r="B334" t="str">
            <v>Revestimento em granilite para balcão ou bancada</v>
          </cell>
          <cell r="C334" t="str">
            <v>m²</v>
          </cell>
          <cell r="D334">
            <v>33</v>
          </cell>
        </row>
        <row r="335">
          <cell r="A335" t="str">
            <v>M175</v>
          </cell>
          <cell r="B335" t="str">
            <v>Ripa 5 x 1,25</v>
          </cell>
          <cell r="C335" t="str">
            <v>m</v>
          </cell>
          <cell r="D335">
            <v>1.05</v>
          </cell>
        </row>
        <row r="336">
          <cell r="A336" t="str">
            <v>M176</v>
          </cell>
          <cell r="B336" t="str">
            <v>Rodape de granito atificial com 10 cm altura</v>
          </cell>
          <cell r="C336" t="str">
            <v>m</v>
          </cell>
          <cell r="D336">
            <v>10.1</v>
          </cell>
        </row>
        <row r="337">
          <cell r="A337" t="str">
            <v>M177</v>
          </cell>
          <cell r="B337" t="str">
            <v>Rolo de espuma 23cm</v>
          </cell>
          <cell r="C337" t="str">
            <v>unid</v>
          </cell>
          <cell r="D337">
            <v>5.2</v>
          </cell>
        </row>
        <row r="338">
          <cell r="A338" t="str">
            <v>M178</v>
          </cell>
          <cell r="B338" t="str">
            <v>Rolo de lã de carneiro de 23cm</v>
          </cell>
          <cell r="C338" t="str">
            <v>unid</v>
          </cell>
          <cell r="D338">
            <v>6.83</v>
          </cell>
        </row>
        <row r="339">
          <cell r="A339" t="str">
            <v>M233</v>
          </cell>
          <cell r="B339" t="str">
            <v>Saboneteira de louça 7,5x15 cm</v>
          </cell>
          <cell r="C339" t="str">
            <v>unid</v>
          </cell>
          <cell r="D339">
            <v>12.07</v>
          </cell>
        </row>
        <row r="340">
          <cell r="A340" t="str">
            <v>M179</v>
          </cell>
          <cell r="B340" t="str">
            <v>Sarrafo 10cm</v>
          </cell>
          <cell r="C340" t="str">
            <v>m</v>
          </cell>
          <cell r="D340">
            <v>3.53</v>
          </cell>
        </row>
        <row r="341">
          <cell r="A341" t="str">
            <v>M180</v>
          </cell>
          <cell r="B341" t="str">
            <v>Sarrafo 6cm</v>
          </cell>
          <cell r="C341" t="str">
            <v>m</v>
          </cell>
          <cell r="D341">
            <v>2.29</v>
          </cell>
        </row>
        <row r="342">
          <cell r="A342" t="str">
            <v>M181</v>
          </cell>
          <cell r="B342" t="str">
            <v>Sarrafo 7cm</v>
          </cell>
          <cell r="C342" t="str">
            <v>m</v>
          </cell>
          <cell r="D342">
            <v>3.4</v>
          </cell>
        </row>
        <row r="343">
          <cell r="A343" t="str">
            <v>M182</v>
          </cell>
          <cell r="B343" t="str">
            <v>Sarrafo  5cm</v>
          </cell>
          <cell r="C343" t="str">
            <v>m</v>
          </cell>
          <cell r="D343">
            <v>2.2799999999999998</v>
          </cell>
        </row>
        <row r="344">
          <cell r="A344" t="str">
            <v>M183</v>
          </cell>
          <cell r="B344" t="str">
            <v>Selador</v>
          </cell>
          <cell r="C344" t="str">
            <v>Lt</v>
          </cell>
          <cell r="D344">
            <v>5.7</v>
          </cell>
        </row>
        <row r="345">
          <cell r="A345" t="str">
            <v>M184</v>
          </cell>
          <cell r="B345" t="str">
            <v>Selador acrilico</v>
          </cell>
          <cell r="C345" t="str">
            <v>Lt</v>
          </cell>
          <cell r="D345">
            <v>5.7</v>
          </cell>
        </row>
        <row r="346">
          <cell r="A346" t="str">
            <v>M185</v>
          </cell>
          <cell r="B346" t="str">
            <v>Sifão copo de plastico</v>
          </cell>
          <cell r="C346" t="str">
            <v>unid</v>
          </cell>
          <cell r="D346">
            <v>5.18</v>
          </cell>
        </row>
        <row r="347">
          <cell r="A347" t="str">
            <v>M186</v>
          </cell>
          <cell r="B347" t="str">
            <v>Sifão metalico 3 1/2" inox</v>
          </cell>
          <cell r="C347" t="str">
            <v>unid</v>
          </cell>
          <cell r="D347">
            <v>62.6</v>
          </cell>
        </row>
        <row r="348">
          <cell r="A348" t="str">
            <v>MO214</v>
          </cell>
          <cell r="B348" t="str">
            <v>Sifão p/ lavatorio cromado</v>
          </cell>
          <cell r="C348" t="str">
            <v>unid</v>
          </cell>
          <cell r="D348">
            <v>18.100000000000001</v>
          </cell>
        </row>
        <row r="349">
          <cell r="A349" t="str">
            <v>M187</v>
          </cell>
          <cell r="B349" t="str">
            <v>Sika 1</v>
          </cell>
          <cell r="C349" t="str">
            <v>Lt</v>
          </cell>
          <cell r="D349">
            <v>3.84</v>
          </cell>
        </row>
        <row r="350">
          <cell r="A350" t="str">
            <v>M188</v>
          </cell>
          <cell r="B350" t="str">
            <v>Soleira de granito artificial com 15cm de largura</v>
          </cell>
          <cell r="C350" t="str">
            <v>m</v>
          </cell>
          <cell r="D350">
            <v>10.1</v>
          </cell>
        </row>
        <row r="351">
          <cell r="A351" t="str">
            <v>M189</v>
          </cell>
          <cell r="B351" t="str">
            <v xml:space="preserve">Suporte em ferro 1" x 3/16" </v>
          </cell>
          <cell r="C351" t="str">
            <v>unid</v>
          </cell>
          <cell r="D351">
            <v>2.79</v>
          </cell>
        </row>
        <row r="352">
          <cell r="A352" t="str">
            <v>MO220</v>
          </cell>
          <cell r="B352" t="str">
            <v>Tabua de 20cm</v>
          </cell>
          <cell r="C352" t="str">
            <v>m</v>
          </cell>
          <cell r="D352">
            <v>7.05</v>
          </cell>
        </row>
        <row r="353">
          <cell r="A353" t="str">
            <v>MO219</v>
          </cell>
          <cell r="B353" t="str">
            <v xml:space="preserve">Tábua de 8cm </v>
          </cell>
          <cell r="C353" t="str">
            <v>m</v>
          </cell>
          <cell r="D353">
            <v>4.57</v>
          </cell>
        </row>
        <row r="354">
          <cell r="A354" t="str">
            <v>M190</v>
          </cell>
          <cell r="B354" t="str">
            <v>Tábua p cosntrução de 2,5 x  23</v>
          </cell>
          <cell r="C354" t="str">
            <v>m</v>
          </cell>
          <cell r="D354">
            <v>7.04</v>
          </cell>
        </row>
        <row r="355">
          <cell r="A355" t="str">
            <v>M191</v>
          </cell>
          <cell r="B355" t="str">
            <v xml:space="preserve">Tampo de granito cinza andorinha com testeira </v>
          </cell>
          <cell r="C355" t="str">
            <v>m</v>
          </cell>
          <cell r="D355">
            <v>160</v>
          </cell>
        </row>
        <row r="356">
          <cell r="A356" t="str">
            <v>M192</v>
          </cell>
          <cell r="B356" t="str">
            <v>Tanque de louça c/ coluna d 30l</v>
          </cell>
          <cell r="C356" t="str">
            <v>unid</v>
          </cell>
          <cell r="D356">
            <v>130</v>
          </cell>
        </row>
        <row r="357">
          <cell r="A357" t="str">
            <v>M193</v>
          </cell>
          <cell r="B357" t="str">
            <v>Tela em nylon</v>
          </cell>
          <cell r="C357" t="str">
            <v>m</v>
          </cell>
          <cell r="D357">
            <v>3.33</v>
          </cell>
        </row>
        <row r="358">
          <cell r="A358" t="str">
            <v>M194</v>
          </cell>
          <cell r="B358" t="str">
            <v xml:space="preserve">Telha  </v>
          </cell>
          <cell r="C358" t="str">
            <v>unid</v>
          </cell>
          <cell r="D358">
            <v>0.22</v>
          </cell>
        </row>
        <row r="359">
          <cell r="A359" t="str">
            <v>M195</v>
          </cell>
          <cell r="B359" t="str">
            <v>Telha Ceramica</v>
          </cell>
          <cell r="C359" t="str">
            <v>unid</v>
          </cell>
          <cell r="D359">
            <v>0.24</v>
          </cell>
        </row>
        <row r="360">
          <cell r="A360" t="str">
            <v>M196</v>
          </cell>
          <cell r="B360" t="str">
            <v xml:space="preserve">Tijolo maciço prensado </v>
          </cell>
          <cell r="C360" t="str">
            <v>unid</v>
          </cell>
          <cell r="D360">
            <v>0.12</v>
          </cell>
        </row>
        <row r="361">
          <cell r="A361" t="str">
            <v>M197</v>
          </cell>
          <cell r="B361" t="str">
            <v>Tinta a base de emulsão acrilica</v>
          </cell>
          <cell r="C361" t="str">
            <v>Lt</v>
          </cell>
          <cell r="D361">
            <v>5.55</v>
          </cell>
        </row>
        <row r="362">
          <cell r="A362" t="str">
            <v>M198</v>
          </cell>
          <cell r="B362" t="str">
            <v>Tinta a oleo</v>
          </cell>
          <cell r="C362" t="str">
            <v>Lt</v>
          </cell>
          <cell r="D362">
            <v>16.61</v>
          </cell>
        </row>
        <row r="363">
          <cell r="A363" t="str">
            <v>M199</v>
          </cell>
          <cell r="B363" t="str">
            <v>Tinta a oleo p madeira</v>
          </cell>
          <cell r="C363" t="str">
            <v>Lt</v>
          </cell>
          <cell r="D363">
            <v>16.61</v>
          </cell>
        </row>
        <row r="364">
          <cell r="A364" t="str">
            <v>M200</v>
          </cell>
          <cell r="B364" t="str">
            <v>Tinta latex p interior</v>
          </cell>
          <cell r="C364" t="str">
            <v>Lt</v>
          </cell>
          <cell r="D364">
            <v>5.55</v>
          </cell>
        </row>
        <row r="365">
          <cell r="A365" t="str">
            <v>M201</v>
          </cell>
          <cell r="B365" t="str">
            <v>Tinta latex p/ exterior</v>
          </cell>
          <cell r="C365" t="str">
            <v>Lt</v>
          </cell>
          <cell r="D365">
            <v>6.82</v>
          </cell>
        </row>
        <row r="366">
          <cell r="A366" t="str">
            <v>MO223</v>
          </cell>
          <cell r="B366" t="str">
            <v xml:space="preserve">Tinta latex para piso </v>
          </cell>
          <cell r="C366" t="str">
            <v>Lt</v>
          </cell>
          <cell r="D366">
            <v>7.07</v>
          </cell>
        </row>
        <row r="367">
          <cell r="A367" t="str">
            <v>MO221</v>
          </cell>
          <cell r="B367" t="str">
            <v>Tinta PVA latex</v>
          </cell>
          <cell r="C367" t="str">
            <v>Lt</v>
          </cell>
          <cell r="D367">
            <v>5.55</v>
          </cell>
        </row>
        <row r="368">
          <cell r="A368" t="str">
            <v>M202</v>
          </cell>
          <cell r="B368" t="str">
            <v>Tomada 2P + T</v>
          </cell>
          <cell r="C368" t="str">
            <v>unid</v>
          </cell>
          <cell r="D368">
            <v>9.59</v>
          </cell>
        </row>
        <row r="369">
          <cell r="A369" t="str">
            <v>M203</v>
          </cell>
          <cell r="B369" t="str">
            <v>Tomada p telefone</v>
          </cell>
          <cell r="C369" t="str">
            <v>unid</v>
          </cell>
          <cell r="D369">
            <v>9.57</v>
          </cell>
        </row>
        <row r="370">
          <cell r="A370" t="str">
            <v>M204</v>
          </cell>
          <cell r="B370" t="str">
            <v xml:space="preserve">Torneira de pressão p lavatorio de 1/2" </v>
          </cell>
          <cell r="C370" t="str">
            <v>unid</v>
          </cell>
          <cell r="D370">
            <v>25.1</v>
          </cell>
        </row>
        <row r="371">
          <cell r="A371" t="str">
            <v>M205</v>
          </cell>
          <cell r="B371" t="str">
            <v xml:space="preserve">Torneira de pressão p pia de 1/2" </v>
          </cell>
          <cell r="C371" t="str">
            <v>unid</v>
          </cell>
          <cell r="D371">
            <v>37.61</v>
          </cell>
        </row>
        <row r="372">
          <cell r="A372" t="str">
            <v>M206</v>
          </cell>
          <cell r="B372" t="str">
            <v>Torneira p/ jardim amarela</v>
          </cell>
          <cell r="C372" t="str">
            <v>unid</v>
          </cell>
          <cell r="D372">
            <v>2.02</v>
          </cell>
        </row>
        <row r="373">
          <cell r="A373" t="str">
            <v>M405</v>
          </cell>
          <cell r="B373" t="str">
            <v>Transformador trifasico 75KVA 13.800/11 400v 380</v>
          </cell>
          <cell r="C373" t="str">
            <v>unid</v>
          </cell>
          <cell r="D373">
            <v>6000</v>
          </cell>
        </row>
        <row r="374">
          <cell r="A374" t="str">
            <v>MOE209</v>
          </cell>
          <cell r="B374" t="str">
            <v xml:space="preserve">Tubo de cobre 5 116" </v>
          </cell>
          <cell r="C374" t="str">
            <v>m</v>
          </cell>
          <cell r="D374">
            <v>15.96</v>
          </cell>
        </row>
        <row r="375">
          <cell r="A375" t="str">
            <v>M207</v>
          </cell>
          <cell r="B375" t="str">
            <v>Tubo de concreto c2-0,30m</v>
          </cell>
          <cell r="C375" t="str">
            <v>m</v>
          </cell>
          <cell r="D375">
            <v>11.5</v>
          </cell>
        </row>
        <row r="376">
          <cell r="A376" t="str">
            <v>M208</v>
          </cell>
          <cell r="B376" t="str">
            <v xml:space="preserve">Tubo de ferro galv 1. 1/2" </v>
          </cell>
          <cell r="C376" t="str">
            <v>m</v>
          </cell>
          <cell r="D376">
            <v>136</v>
          </cell>
        </row>
        <row r="377">
          <cell r="A377" t="str">
            <v>MOB209</v>
          </cell>
          <cell r="B377" t="str">
            <v>Tubo de PVC rigido 100mm</v>
          </cell>
          <cell r="C377" t="str">
            <v>m</v>
          </cell>
          <cell r="D377">
            <v>6.03</v>
          </cell>
        </row>
        <row r="378">
          <cell r="A378" t="str">
            <v>MOB210</v>
          </cell>
          <cell r="B378" t="str">
            <v>Tubo de PVC rigido 25mm</v>
          </cell>
          <cell r="C378" t="str">
            <v>m</v>
          </cell>
          <cell r="D378">
            <v>2.21</v>
          </cell>
        </row>
        <row r="379">
          <cell r="A379" t="str">
            <v>MOE211</v>
          </cell>
          <cell r="B379" t="str">
            <v>Tubo de PVC rigido 32mm</v>
          </cell>
          <cell r="C379" t="str">
            <v>m</v>
          </cell>
          <cell r="D379">
            <v>4.47</v>
          </cell>
        </row>
        <row r="380">
          <cell r="A380" t="str">
            <v>MOB212</v>
          </cell>
          <cell r="B380" t="str">
            <v>Tubo de PVC rigido 40mm</v>
          </cell>
          <cell r="C380" t="str">
            <v>m</v>
          </cell>
          <cell r="D380">
            <v>2.2599999999999998</v>
          </cell>
        </row>
        <row r="381">
          <cell r="A381" t="str">
            <v>MOB213</v>
          </cell>
          <cell r="B381" t="str">
            <v>Tubo de PVC rigido 50mm</v>
          </cell>
          <cell r="C381" t="str">
            <v>m</v>
          </cell>
          <cell r="D381">
            <v>4.04</v>
          </cell>
        </row>
        <row r="382">
          <cell r="A382" t="str">
            <v>MO193</v>
          </cell>
          <cell r="B382" t="str">
            <v>Tubo de PVC rigido 75mm</v>
          </cell>
          <cell r="C382" t="str">
            <v>m</v>
          </cell>
          <cell r="D382">
            <v>5.15</v>
          </cell>
        </row>
        <row r="383">
          <cell r="A383" t="str">
            <v>MO194</v>
          </cell>
          <cell r="B383" t="str">
            <v xml:space="preserve">Tubo de PVC rigido soldavel </v>
          </cell>
          <cell r="C383" t="str">
            <v>m</v>
          </cell>
          <cell r="D383">
            <v>1.94</v>
          </cell>
        </row>
        <row r="384">
          <cell r="A384" t="str">
            <v>ME213</v>
          </cell>
          <cell r="B384" t="str">
            <v>Tubo eletroduto 75mm</v>
          </cell>
          <cell r="C384" t="str">
            <v>m</v>
          </cell>
          <cell r="D384">
            <v>12.17</v>
          </cell>
        </row>
        <row r="385">
          <cell r="A385" t="str">
            <v>MO195</v>
          </cell>
          <cell r="B385" t="str">
            <v xml:space="preserve">Tubo eletroduto de 3/4 </v>
          </cell>
          <cell r="C385" t="str">
            <v>m</v>
          </cell>
          <cell r="D385">
            <v>1.79</v>
          </cell>
        </row>
        <row r="386">
          <cell r="A386" t="str">
            <v>MO196</v>
          </cell>
          <cell r="B386" t="str">
            <v xml:space="preserve">Tubo eletroduto rosca C/3M 1 1/2" </v>
          </cell>
          <cell r="C386" t="str">
            <v>m</v>
          </cell>
          <cell r="D386">
            <v>4.1399999999999997</v>
          </cell>
        </row>
        <row r="387">
          <cell r="A387" t="str">
            <v>MO197</v>
          </cell>
          <cell r="B387" t="str">
            <v xml:space="preserve">Tubo eletroduto rosca C/3M 3/4" </v>
          </cell>
          <cell r="C387" t="str">
            <v>m</v>
          </cell>
          <cell r="D387">
            <v>1.78</v>
          </cell>
        </row>
        <row r="388">
          <cell r="A388" t="str">
            <v>MO198</v>
          </cell>
          <cell r="B388" t="str">
            <v>Tubo galvanizado de 1 1/2" chapa de 13</v>
          </cell>
          <cell r="C388" t="str">
            <v>m</v>
          </cell>
          <cell r="D388">
            <v>18</v>
          </cell>
        </row>
        <row r="389">
          <cell r="A389" t="str">
            <v>MO199</v>
          </cell>
          <cell r="B389" t="str">
            <v>Tubo galvanizado de 1 1/4" chapa de 13</v>
          </cell>
          <cell r="C389" t="str">
            <v>m</v>
          </cell>
          <cell r="D389">
            <v>12.5</v>
          </cell>
        </row>
        <row r="390">
          <cell r="A390" t="str">
            <v>M232</v>
          </cell>
          <cell r="B390" t="str">
            <v>Valvula cromada 1" p lavatorio</v>
          </cell>
          <cell r="C390" t="str">
            <v>unid</v>
          </cell>
          <cell r="D390">
            <v>10.4</v>
          </cell>
        </row>
        <row r="391">
          <cell r="A391" t="str">
            <v>MO200</v>
          </cell>
          <cell r="B391" t="str">
            <v xml:space="preserve">Valvula de retenção 1" </v>
          </cell>
          <cell r="C391" t="str">
            <v>unid</v>
          </cell>
          <cell r="D391">
            <v>23.38</v>
          </cell>
        </row>
        <row r="392">
          <cell r="A392" t="str">
            <v>MO201</v>
          </cell>
          <cell r="B392" t="str">
            <v>Valvula p/ lavatorio</v>
          </cell>
          <cell r="C392" t="str">
            <v>unid</v>
          </cell>
          <cell r="D392">
            <v>2.2400000000000002</v>
          </cell>
        </row>
        <row r="393">
          <cell r="A393" t="str">
            <v>M202</v>
          </cell>
          <cell r="B393" t="str">
            <v>Valvula p/ tanque</v>
          </cell>
          <cell r="C393" t="str">
            <v>m</v>
          </cell>
          <cell r="D393">
            <v>1.9</v>
          </cell>
        </row>
        <row r="394">
          <cell r="A394" t="str">
            <v>MO203</v>
          </cell>
          <cell r="B394" t="str">
            <v>Valvula para lavatorio</v>
          </cell>
          <cell r="C394" t="str">
            <v>unid</v>
          </cell>
          <cell r="D394">
            <v>2.2400000000000002</v>
          </cell>
        </row>
        <row r="395">
          <cell r="A395" t="str">
            <v>MO204</v>
          </cell>
          <cell r="B395" t="str">
            <v>Veda rosca 10mm</v>
          </cell>
          <cell r="C395" t="str">
            <v>m</v>
          </cell>
          <cell r="D395">
            <v>0.82</v>
          </cell>
        </row>
        <row r="396">
          <cell r="A396" t="str">
            <v>MO205</v>
          </cell>
          <cell r="B396" t="str">
            <v>Vidro plano comum liso 4mm</v>
          </cell>
          <cell r="C396" t="str">
            <v>m²</v>
          </cell>
          <cell r="D396">
            <v>35</v>
          </cell>
        </row>
        <row r="397">
          <cell r="A397" t="str">
            <v>MO206</v>
          </cell>
          <cell r="B397" t="str">
            <v>Xadrez vermelho</v>
          </cell>
          <cell r="C397" t="str">
            <v>kg</v>
          </cell>
          <cell r="D397">
            <v>5.64</v>
          </cell>
        </row>
        <row r="398">
          <cell r="A398" t="str">
            <v>MO207</v>
          </cell>
          <cell r="B398" t="str">
            <v xml:space="preserve">Zarcão </v>
          </cell>
          <cell r="C398" t="str">
            <v>Lt</v>
          </cell>
          <cell r="D398">
            <v>18.62</v>
          </cell>
        </row>
        <row r="399">
          <cell r="A399" t="str">
            <v>M208</v>
          </cell>
          <cell r="B399" t="str">
            <v>Zinco 50cm de largura</v>
          </cell>
          <cell r="C399" t="str">
            <v>m²</v>
          </cell>
          <cell r="D399">
            <v>21.28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39" zoomScaleNormal="130" zoomScaleSheetLayoutView="100" workbookViewId="0">
      <selection activeCell="C14" sqref="C14"/>
    </sheetView>
  </sheetViews>
  <sheetFormatPr defaultColWidth="9.33203125" defaultRowHeight="12.75"/>
  <cols>
    <col min="1" max="1" width="9.33203125" style="121" customWidth="1"/>
    <col min="2" max="2" width="13.5" style="121" customWidth="1"/>
    <col min="3" max="3" width="57.83203125" style="121" customWidth="1"/>
    <col min="4" max="4" width="5.83203125" style="121" customWidth="1"/>
    <col min="5" max="5" width="9" style="121" customWidth="1"/>
    <col min="6" max="6" width="13.1640625" style="60" customWidth="1"/>
    <col min="7" max="7" width="12.83203125" style="60" customWidth="1"/>
    <col min="8" max="8" width="15.83203125" style="60" customWidth="1"/>
    <col min="9" max="16384" width="9.33203125" style="121"/>
  </cols>
  <sheetData>
    <row r="1" spans="1:10" ht="87.6" customHeight="1"/>
    <row r="2" spans="1:10">
      <c r="A2" s="298" t="s">
        <v>199</v>
      </c>
      <c r="B2" s="299"/>
      <c r="C2" s="299"/>
      <c r="D2" s="299"/>
      <c r="E2" s="299"/>
      <c r="F2" s="300"/>
      <c r="G2" s="55"/>
      <c r="H2" s="56"/>
    </row>
    <row r="3" spans="1:10">
      <c r="A3" s="301" t="s">
        <v>282</v>
      </c>
      <c r="B3" s="302"/>
      <c r="C3" s="302"/>
      <c r="D3" s="302"/>
      <c r="E3" s="302"/>
      <c r="F3" s="303"/>
      <c r="G3" s="58"/>
      <c r="H3" s="59"/>
    </row>
    <row r="4" spans="1:10">
      <c r="A4" s="301" t="s">
        <v>283</v>
      </c>
      <c r="B4" s="302"/>
      <c r="C4" s="302"/>
      <c r="D4" s="302"/>
      <c r="E4" s="302"/>
      <c r="F4" s="304"/>
      <c r="H4" s="61"/>
    </row>
    <row r="5" spans="1:10">
      <c r="A5" s="301" t="s">
        <v>281</v>
      </c>
      <c r="B5" s="302"/>
      <c r="C5" s="302"/>
      <c r="D5" s="302"/>
      <c r="E5" s="302"/>
      <c r="F5" s="304"/>
      <c r="H5" s="61"/>
    </row>
    <row r="6" spans="1:10">
      <c r="A6" s="341" t="s">
        <v>284</v>
      </c>
      <c r="B6" s="342"/>
      <c r="C6" s="342"/>
      <c r="D6" s="342"/>
      <c r="E6" s="342"/>
      <c r="F6" s="342"/>
      <c r="H6" s="61"/>
    </row>
    <row r="7" spans="1:10">
      <c r="A7" s="132"/>
      <c r="H7" s="61"/>
    </row>
    <row r="8" spans="1:10">
      <c r="A8" s="189"/>
      <c r="B8" s="127"/>
      <c r="C8" s="62" t="s">
        <v>226</v>
      </c>
      <c r="D8" s="62"/>
      <c r="E8" s="63" t="s">
        <v>287</v>
      </c>
      <c r="F8" s="190"/>
      <c r="G8" s="190"/>
      <c r="H8" s="191"/>
    </row>
    <row r="9" spans="1:10">
      <c r="A9" s="189"/>
      <c r="B9" s="127"/>
      <c r="D9" s="192"/>
      <c r="E9" s="64" t="s">
        <v>11</v>
      </c>
      <c r="F9" s="65">
        <v>0.18579999999999999</v>
      </c>
      <c r="G9" s="65"/>
      <c r="H9" s="191"/>
    </row>
    <row r="10" spans="1:10">
      <c r="A10" s="343"/>
      <c r="B10" s="344"/>
      <c r="C10" s="344"/>
      <c r="D10" s="344"/>
      <c r="E10" s="344"/>
      <c r="F10" s="344"/>
      <c r="G10" s="344"/>
      <c r="H10" s="345"/>
    </row>
    <row r="11" spans="1:10" ht="51">
      <c r="A11" s="209" t="s">
        <v>227</v>
      </c>
      <c r="B11" s="210" t="s">
        <v>294</v>
      </c>
      <c r="C11" s="210" t="s">
        <v>112</v>
      </c>
      <c r="D11" s="210" t="s">
        <v>141</v>
      </c>
      <c r="E11" s="210" t="s">
        <v>228</v>
      </c>
      <c r="F11" s="211" t="s">
        <v>229</v>
      </c>
      <c r="G11" s="211" t="s">
        <v>159</v>
      </c>
      <c r="H11" s="212" t="s">
        <v>230</v>
      </c>
    </row>
    <row r="12" spans="1:10">
      <c r="A12" s="193"/>
      <c r="B12" s="346"/>
      <c r="C12" s="346"/>
      <c r="D12" s="346"/>
      <c r="E12" s="346"/>
      <c r="F12" s="346"/>
      <c r="G12" s="346"/>
      <c r="H12" s="347"/>
    </row>
    <row r="13" spans="1:10">
      <c r="A13" s="213" t="s">
        <v>303</v>
      </c>
      <c r="B13" s="214"/>
      <c r="C13" s="215" t="s">
        <v>8</v>
      </c>
      <c r="D13" s="216"/>
      <c r="E13" s="217"/>
      <c r="F13" s="218"/>
      <c r="G13" s="219"/>
      <c r="H13" s="220">
        <f>SUM(H14:H17)</f>
        <v>34196.959999999999</v>
      </c>
    </row>
    <row r="14" spans="1:10" ht="38.25">
      <c r="A14" s="194" t="s">
        <v>14</v>
      </c>
      <c r="B14" s="195" t="s">
        <v>291</v>
      </c>
      <c r="C14" s="134" t="s">
        <v>286</v>
      </c>
      <c r="D14" s="195" t="s">
        <v>55</v>
      </c>
      <c r="E14" s="196">
        <f>'MEMORIA DE CALCULO'!H11</f>
        <v>6</v>
      </c>
      <c r="F14" s="197">
        <v>312.68</v>
      </c>
      <c r="G14" s="197">
        <f>ROUND(F14*$F$9+F14,2)</f>
        <v>370.78</v>
      </c>
      <c r="H14" s="198">
        <f>ROUND(G14*E14,2)</f>
        <v>2224.6799999999998</v>
      </c>
      <c r="J14" s="199"/>
    </row>
    <row r="15" spans="1:10" ht="38.25">
      <c r="A15" s="194" t="s">
        <v>16</v>
      </c>
      <c r="B15" s="200" t="s">
        <v>292</v>
      </c>
      <c r="C15" s="201" t="s">
        <v>212</v>
      </c>
      <c r="D15" s="200" t="s">
        <v>15</v>
      </c>
      <c r="E15" s="196">
        <f>'MEMORIA DE CALCULO'!H14</f>
        <v>20</v>
      </c>
      <c r="F15" s="197">
        <v>942.41</v>
      </c>
      <c r="G15" s="197">
        <f t="shared" ref="G15:G16" si="0">ROUND(F15*$F$9+F15,2)</f>
        <v>1117.51</v>
      </c>
      <c r="H15" s="198">
        <f t="shared" ref="H15:H17" si="1">ROUND(G15*E15,2)</f>
        <v>22350.2</v>
      </c>
    </row>
    <row r="16" spans="1:10" ht="38.25">
      <c r="A16" s="194" t="s">
        <v>216</v>
      </c>
      <c r="B16" s="200" t="s">
        <v>293</v>
      </c>
      <c r="C16" s="201" t="s">
        <v>213</v>
      </c>
      <c r="D16" s="200" t="s">
        <v>43</v>
      </c>
      <c r="E16" s="196">
        <f>'MEMORIA DE CALCULO'!H17</f>
        <v>26</v>
      </c>
      <c r="F16" s="197">
        <v>61.14</v>
      </c>
      <c r="G16" s="197">
        <f t="shared" si="0"/>
        <v>72.5</v>
      </c>
      <c r="H16" s="198">
        <f t="shared" si="1"/>
        <v>1885</v>
      </c>
    </row>
    <row r="17" spans="1:8">
      <c r="A17" s="194" t="s">
        <v>217</v>
      </c>
      <c r="B17" s="133" t="s">
        <v>296</v>
      </c>
      <c r="C17" s="134" t="s">
        <v>295</v>
      </c>
      <c r="D17" s="133" t="s">
        <v>55</v>
      </c>
      <c r="E17" s="196">
        <f>'MEMORIA DE CALCULO'!H21</f>
        <v>52</v>
      </c>
      <c r="F17" s="197">
        <v>125.48</v>
      </c>
      <c r="G17" s="197">
        <f>ROUND(F17*$F$9+F17,2)</f>
        <v>148.79</v>
      </c>
      <c r="H17" s="198">
        <f t="shared" si="1"/>
        <v>7737.08</v>
      </c>
    </row>
    <row r="18" spans="1:8">
      <c r="A18" s="213" t="s">
        <v>304</v>
      </c>
      <c r="B18" s="214"/>
      <c r="C18" s="215" t="s">
        <v>389</v>
      </c>
      <c r="D18" s="216"/>
      <c r="E18" s="217"/>
      <c r="F18" s="218"/>
      <c r="G18" s="219"/>
      <c r="H18" s="220">
        <f>SUM(H19:H22)</f>
        <v>6414.51</v>
      </c>
    </row>
    <row r="19" spans="1:8" ht="76.5">
      <c r="A19" s="194" t="s">
        <v>17</v>
      </c>
      <c r="B19" s="200" t="s">
        <v>298</v>
      </c>
      <c r="C19" s="134" t="s">
        <v>297</v>
      </c>
      <c r="D19" s="200" t="s">
        <v>70</v>
      </c>
      <c r="E19" s="196">
        <f>'MEMORIA DE CALCULO'!H26</f>
        <v>61.25</v>
      </c>
      <c r="F19" s="197">
        <v>7.38</v>
      </c>
      <c r="G19" s="197">
        <f t="shared" ref="G19:G33" si="2">ROUND(F19*$F$9+F19,2)</f>
        <v>8.75</v>
      </c>
      <c r="H19" s="198">
        <f t="shared" ref="H19:H22" si="3">ROUND(G19*E19,2)</f>
        <v>535.94000000000005</v>
      </c>
    </row>
    <row r="20" spans="1:8" ht="38.25">
      <c r="A20" s="194" t="s">
        <v>19</v>
      </c>
      <c r="B20" s="200" t="s">
        <v>300</v>
      </c>
      <c r="C20" s="134" t="s">
        <v>299</v>
      </c>
      <c r="D20" s="200"/>
      <c r="E20" s="196">
        <f>'MEMORIA DE CALCULO'!H30</f>
        <v>32</v>
      </c>
      <c r="F20" s="197">
        <v>3.27</v>
      </c>
      <c r="G20" s="197">
        <f t="shared" si="2"/>
        <v>3.88</v>
      </c>
      <c r="H20" s="198">
        <f t="shared" si="3"/>
        <v>124.16</v>
      </c>
    </row>
    <row r="21" spans="1:8" ht="63.75">
      <c r="A21" s="194" t="s">
        <v>198</v>
      </c>
      <c r="B21" s="133" t="s">
        <v>302</v>
      </c>
      <c r="C21" s="134" t="s">
        <v>301</v>
      </c>
      <c r="D21" s="133" t="s">
        <v>70</v>
      </c>
      <c r="E21" s="196">
        <f>'MEMORIA DE CALCULO'!H33</f>
        <v>48.3</v>
      </c>
      <c r="F21" s="197">
        <v>24.77</v>
      </c>
      <c r="G21" s="197">
        <f t="shared" ref="G21" si="4">ROUND(F21*$F$9+F21,2)</f>
        <v>29.37</v>
      </c>
      <c r="H21" s="198">
        <f t="shared" si="3"/>
        <v>1418.57</v>
      </c>
    </row>
    <row r="22" spans="1:8" ht="51">
      <c r="A22" s="194" t="s">
        <v>218</v>
      </c>
      <c r="B22" s="133" t="s">
        <v>306</v>
      </c>
      <c r="C22" s="134" t="s">
        <v>305</v>
      </c>
      <c r="D22" s="133" t="s">
        <v>55</v>
      </c>
      <c r="E22" s="196">
        <f>'MEMORIA DE CALCULO'!H37</f>
        <v>48</v>
      </c>
      <c r="F22" s="197">
        <v>76.180000000000007</v>
      </c>
      <c r="G22" s="197">
        <f t="shared" si="2"/>
        <v>90.33</v>
      </c>
      <c r="H22" s="198">
        <f t="shared" si="3"/>
        <v>4335.84</v>
      </c>
    </row>
    <row r="23" spans="1:8">
      <c r="A23" s="221" t="s">
        <v>307</v>
      </c>
      <c r="B23" s="222"/>
      <c r="C23" s="223" t="s">
        <v>116</v>
      </c>
      <c r="D23" s="224"/>
      <c r="E23" s="225"/>
      <c r="F23" s="226"/>
      <c r="G23" s="227"/>
      <c r="H23" s="228">
        <f>SUM(H24:H33)</f>
        <v>145841.81</v>
      </c>
    </row>
    <row r="24" spans="1:8" ht="25.5">
      <c r="A24" s="119" t="s">
        <v>18</v>
      </c>
      <c r="B24" s="133" t="s">
        <v>309</v>
      </c>
      <c r="C24" s="134" t="s">
        <v>308</v>
      </c>
      <c r="D24" s="133" t="s">
        <v>55</v>
      </c>
      <c r="E24" s="203">
        <f>'MEMORIA DE CALCULO'!H41</f>
        <v>3.5999999999999996</v>
      </c>
      <c r="F24" s="204">
        <v>19.059999999999999</v>
      </c>
      <c r="G24" s="204">
        <f t="shared" si="2"/>
        <v>22.6</v>
      </c>
      <c r="H24" s="204">
        <f t="shared" ref="H24:H33" si="5">ROUND(G24*E24,2)</f>
        <v>81.36</v>
      </c>
    </row>
    <row r="25" spans="1:8" ht="38.25">
      <c r="A25" s="119" t="s">
        <v>219</v>
      </c>
      <c r="B25" s="119" t="s">
        <v>310</v>
      </c>
      <c r="C25" s="144" t="s">
        <v>214</v>
      </c>
      <c r="D25" s="119" t="s">
        <v>55</v>
      </c>
      <c r="E25" s="203">
        <f>'MEMORIA DE CALCULO'!H44</f>
        <v>165.60000000000002</v>
      </c>
      <c r="F25" s="204">
        <v>175.67</v>
      </c>
      <c r="G25" s="204">
        <f t="shared" si="2"/>
        <v>208.31</v>
      </c>
      <c r="H25" s="204">
        <f t="shared" si="5"/>
        <v>34496.14</v>
      </c>
    </row>
    <row r="26" spans="1:8" ht="38.25">
      <c r="A26" s="119" t="s">
        <v>220</v>
      </c>
      <c r="B26" s="133" t="s">
        <v>328</v>
      </c>
      <c r="C26" s="134" t="s">
        <v>325</v>
      </c>
      <c r="D26" s="133" t="s">
        <v>215</v>
      </c>
      <c r="E26" s="203">
        <f>'MEMORIA DE CALCULO'!H52</f>
        <v>1196.8</v>
      </c>
      <c r="F26" s="204">
        <v>15.71</v>
      </c>
      <c r="G26" s="204">
        <f t="shared" si="2"/>
        <v>18.63</v>
      </c>
      <c r="H26" s="204">
        <f t="shared" si="5"/>
        <v>22296.38</v>
      </c>
    </row>
    <row r="27" spans="1:8" ht="38.25">
      <c r="A27" s="119" t="s">
        <v>221</v>
      </c>
      <c r="B27" s="133" t="s">
        <v>329</v>
      </c>
      <c r="C27" s="134" t="s">
        <v>326</v>
      </c>
      <c r="D27" s="133" t="s">
        <v>215</v>
      </c>
      <c r="E27" s="203">
        <f>'MEMORIA DE CALCULO'!H57</f>
        <v>557.70000000000005</v>
      </c>
      <c r="F27" s="204">
        <v>14.46</v>
      </c>
      <c r="G27" s="204">
        <f t="shared" si="2"/>
        <v>17.149999999999999</v>
      </c>
      <c r="H27" s="204">
        <f t="shared" si="5"/>
        <v>9564.56</v>
      </c>
    </row>
    <row r="28" spans="1:8" ht="38.25">
      <c r="A28" s="119" t="s">
        <v>222</v>
      </c>
      <c r="B28" s="133" t="s">
        <v>330</v>
      </c>
      <c r="C28" s="134" t="s">
        <v>327</v>
      </c>
      <c r="D28" s="133" t="s">
        <v>215</v>
      </c>
      <c r="E28" s="203">
        <f>'MEMORIA DE CALCULO'!H60</f>
        <v>116.5</v>
      </c>
      <c r="F28" s="204">
        <v>13.06</v>
      </c>
      <c r="G28" s="204">
        <f t="shared" si="2"/>
        <v>15.49</v>
      </c>
      <c r="H28" s="204">
        <f t="shared" si="5"/>
        <v>1804.59</v>
      </c>
    </row>
    <row r="29" spans="1:8" ht="38.25">
      <c r="A29" s="119" t="s">
        <v>223</v>
      </c>
      <c r="B29" s="133" t="s">
        <v>312</v>
      </c>
      <c r="C29" s="134" t="s">
        <v>311</v>
      </c>
      <c r="D29" s="133" t="s">
        <v>215</v>
      </c>
      <c r="E29" s="203">
        <f>'MEMORIA DE CALCULO'!H63</f>
        <v>437.5</v>
      </c>
      <c r="F29" s="204">
        <v>11.02</v>
      </c>
      <c r="G29" s="204">
        <f t="shared" si="2"/>
        <v>13.07</v>
      </c>
      <c r="H29" s="204">
        <f t="shared" si="5"/>
        <v>5718.13</v>
      </c>
    </row>
    <row r="30" spans="1:8" ht="38.25">
      <c r="A30" s="119" t="s">
        <v>224</v>
      </c>
      <c r="B30" s="133" t="s">
        <v>314</v>
      </c>
      <c r="C30" s="134" t="s">
        <v>313</v>
      </c>
      <c r="D30" s="133" t="s">
        <v>215</v>
      </c>
      <c r="E30" s="203">
        <f>'MEMORIA DE CALCULO'!H67</f>
        <v>868.2</v>
      </c>
      <c r="F30" s="204">
        <v>10.74</v>
      </c>
      <c r="G30" s="204">
        <f t="shared" si="2"/>
        <v>12.74</v>
      </c>
      <c r="H30" s="204">
        <f t="shared" si="5"/>
        <v>11060.87</v>
      </c>
    </row>
    <row r="31" spans="1:8" ht="38.25">
      <c r="A31" s="119" t="s">
        <v>322</v>
      </c>
      <c r="B31" s="150" t="s">
        <v>316</v>
      </c>
      <c r="C31" s="151" t="s">
        <v>315</v>
      </c>
      <c r="D31" s="150" t="s">
        <v>215</v>
      </c>
      <c r="E31" s="205">
        <f>'MEMORIA DE CALCULO'!H70</f>
        <v>714.30000000000007</v>
      </c>
      <c r="F31" s="206">
        <v>12.3</v>
      </c>
      <c r="G31" s="206">
        <f t="shared" si="2"/>
        <v>14.59</v>
      </c>
      <c r="H31" s="207">
        <f t="shared" si="5"/>
        <v>10421.64</v>
      </c>
    </row>
    <row r="32" spans="1:8" ht="38.25">
      <c r="A32" s="119" t="s">
        <v>323</v>
      </c>
      <c r="B32" s="133" t="s">
        <v>318</v>
      </c>
      <c r="C32" s="134" t="s">
        <v>317</v>
      </c>
      <c r="D32" s="133" t="s">
        <v>215</v>
      </c>
      <c r="E32" s="196">
        <f>'MEMORIA DE CALCULO'!H74</f>
        <v>672</v>
      </c>
      <c r="F32" s="197">
        <v>12.18</v>
      </c>
      <c r="G32" s="197">
        <f t="shared" si="2"/>
        <v>14.44</v>
      </c>
      <c r="H32" s="198">
        <f t="shared" si="5"/>
        <v>9703.68</v>
      </c>
    </row>
    <row r="33" spans="1:8" ht="38.25">
      <c r="A33" s="119" t="s">
        <v>324</v>
      </c>
      <c r="B33" s="133" t="s">
        <v>320</v>
      </c>
      <c r="C33" s="134" t="s">
        <v>319</v>
      </c>
      <c r="D33" s="133" t="s">
        <v>70</v>
      </c>
      <c r="E33" s="196">
        <f>'MEMORIA DE CALCULO'!H77</f>
        <v>66.171999999999997</v>
      </c>
      <c r="F33" s="197">
        <v>518.62</v>
      </c>
      <c r="G33" s="197">
        <f t="shared" si="2"/>
        <v>614.98</v>
      </c>
      <c r="H33" s="198">
        <f t="shared" si="5"/>
        <v>40694.46</v>
      </c>
    </row>
    <row r="34" spans="1:8">
      <c r="A34" s="213" t="s">
        <v>321</v>
      </c>
      <c r="B34" s="214"/>
      <c r="C34" s="215" t="s">
        <v>10</v>
      </c>
      <c r="D34" s="216"/>
      <c r="E34" s="217"/>
      <c r="F34" s="218"/>
      <c r="G34" s="219"/>
      <c r="H34" s="220">
        <f>SUM(H35:H42)</f>
        <v>6195.79</v>
      </c>
    </row>
    <row r="35" spans="1:8" ht="38.25">
      <c r="A35" s="194" t="s">
        <v>22</v>
      </c>
      <c r="B35" s="133" t="s">
        <v>341</v>
      </c>
      <c r="C35" s="134" t="s">
        <v>339</v>
      </c>
      <c r="D35" s="200" t="s">
        <v>340</v>
      </c>
      <c r="E35" s="196">
        <f>'MEMORIA DE CALCULO'!H85</f>
        <v>6</v>
      </c>
      <c r="F35" s="197">
        <v>11.14</v>
      </c>
      <c r="G35" s="197">
        <f t="shared" ref="G35:G40" si="6">ROUND(F35*$F$9+F35,2)</f>
        <v>13.21</v>
      </c>
      <c r="H35" s="198">
        <f t="shared" ref="H35:H40" si="7">ROUND(G35*E35,2)</f>
        <v>79.260000000000005</v>
      </c>
    </row>
    <row r="36" spans="1:8" ht="38.25">
      <c r="A36" s="194" t="s">
        <v>23</v>
      </c>
      <c r="B36" s="133" t="s">
        <v>343</v>
      </c>
      <c r="C36" s="134" t="s">
        <v>342</v>
      </c>
      <c r="D36" s="133" t="s">
        <v>43</v>
      </c>
      <c r="E36" s="196">
        <f>'MEMORIA DE CALCULO'!H88</f>
        <v>108</v>
      </c>
      <c r="F36" s="197">
        <v>4.3899999999999997</v>
      </c>
      <c r="G36" s="197">
        <f t="shared" si="6"/>
        <v>5.21</v>
      </c>
      <c r="H36" s="198">
        <f t="shared" si="7"/>
        <v>562.67999999999995</v>
      </c>
    </row>
    <row r="37" spans="1:8" ht="38.25">
      <c r="A37" s="194" t="s">
        <v>135</v>
      </c>
      <c r="B37" s="133" t="s">
        <v>345</v>
      </c>
      <c r="C37" s="134" t="s">
        <v>344</v>
      </c>
      <c r="D37" s="133" t="s">
        <v>43</v>
      </c>
      <c r="E37" s="196">
        <f>'MEMORIA DE CALCULO'!H91</f>
        <v>225</v>
      </c>
      <c r="F37" s="197">
        <v>14.95</v>
      </c>
      <c r="G37" s="197">
        <f t="shared" si="6"/>
        <v>17.73</v>
      </c>
      <c r="H37" s="198">
        <f t="shared" si="7"/>
        <v>3989.25</v>
      </c>
    </row>
    <row r="38" spans="1:8" ht="38.25">
      <c r="A38" s="194" t="s">
        <v>358</v>
      </c>
      <c r="B38" s="133" t="s">
        <v>347</v>
      </c>
      <c r="C38" s="134" t="s">
        <v>346</v>
      </c>
      <c r="D38" s="133" t="s">
        <v>43</v>
      </c>
      <c r="E38" s="196">
        <f>'MEMORIA DE CALCULO'!H94</f>
        <v>22</v>
      </c>
      <c r="F38" s="197">
        <v>11.32</v>
      </c>
      <c r="G38" s="197">
        <f t="shared" si="6"/>
        <v>13.42</v>
      </c>
      <c r="H38" s="198">
        <f t="shared" si="7"/>
        <v>295.24</v>
      </c>
    </row>
    <row r="39" spans="1:8" ht="38.25">
      <c r="A39" s="230" t="s">
        <v>359</v>
      </c>
      <c r="B39" s="231" t="s">
        <v>349</v>
      </c>
      <c r="C39" s="232" t="s">
        <v>348</v>
      </c>
      <c r="D39" s="233" t="s">
        <v>340</v>
      </c>
      <c r="E39" s="234">
        <f>'MEMORIA DE CALCULO'!H97</f>
        <v>1</v>
      </c>
      <c r="F39" s="202">
        <v>195.72</v>
      </c>
      <c r="G39" s="202">
        <f t="shared" si="6"/>
        <v>232.08</v>
      </c>
      <c r="H39" s="235">
        <f t="shared" si="7"/>
        <v>232.08</v>
      </c>
    </row>
    <row r="40" spans="1:8" ht="25.5">
      <c r="A40" s="119" t="s">
        <v>360</v>
      </c>
      <c r="B40" s="133" t="s">
        <v>351</v>
      </c>
      <c r="C40" s="134" t="s">
        <v>350</v>
      </c>
      <c r="D40" s="336" t="s">
        <v>340</v>
      </c>
      <c r="E40" s="203">
        <f>'MEMORIA DE CALCULO'!H100</f>
        <v>3</v>
      </c>
      <c r="F40" s="204">
        <v>96.76</v>
      </c>
      <c r="G40" s="204">
        <f t="shared" si="6"/>
        <v>114.74</v>
      </c>
      <c r="H40" s="204">
        <f t="shared" si="7"/>
        <v>344.22</v>
      </c>
    </row>
    <row r="41" spans="1:8" ht="38.25">
      <c r="A41" s="119" t="s">
        <v>362</v>
      </c>
      <c r="B41" s="133" t="s">
        <v>365</v>
      </c>
      <c r="C41" s="134" t="s">
        <v>364</v>
      </c>
      <c r="D41" s="336" t="s">
        <v>340</v>
      </c>
      <c r="E41" s="203">
        <f>'MEMORIA DE CALCULO'!H103</f>
        <v>2</v>
      </c>
      <c r="F41" s="204">
        <v>15.71</v>
      </c>
      <c r="G41" s="204">
        <f t="shared" ref="G41:G42" si="8">ROUND(F41*$F$9+F41,2)</f>
        <v>18.63</v>
      </c>
      <c r="H41" s="204">
        <f t="shared" ref="H41:H42" si="9">ROUND(G41*E41,2)</f>
        <v>37.26</v>
      </c>
    </row>
    <row r="42" spans="1:8" ht="63.75">
      <c r="A42" s="119" t="s">
        <v>363</v>
      </c>
      <c r="B42" s="133" t="s">
        <v>368</v>
      </c>
      <c r="C42" s="134" t="s">
        <v>367</v>
      </c>
      <c r="D42" s="336" t="s">
        <v>340</v>
      </c>
      <c r="E42" s="203">
        <f>'MEMORIA DE CALCULO'!H106</f>
        <v>4</v>
      </c>
      <c r="F42" s="204">
        <v>138.26</v>
      </c>
      <c r="G42" s="204">
        <f t="shared" si="8"/>
        <v>163.95</v>
      </c>
      <c r="H42" s="204">
        <f t="shared" si="9"/>
        <v>655.8</v>
      </c>
    </row>
    <row r="43" spans="1:8">
      <c r="A43" s="337" t="s">
        <v>338</v>
      </c>
      <c r="B43" s="337"/>
      <c r="C43" s="338" t="s">
        <v>62</v>
      </c>
      <c r="D43" s="236"/>
      <c r="E43" s="236"/>
      <c r="F43" s="237"/>
      <c r="G43" s="238"/>
      <c r="H43" s="239">
        <f>SUM(H44:H45)</f>
        <v>105996.45999999999</v>
      </c>
    </row>
    <row r="44" spans="1:8" ht="25.5">
      <c r="A44" s="119" t="s">
        <v>20</v>
      </c>
      <c r="B44" s="339" t="s">
        <v>63</v>
      </c>
      <c r="C44" s="144" t="s">
        <v>118</v>
      </c>
      <c r="D44" s="136" t="s">
        <v>65</v>
      </c>
      <c r="E44" s="196">
        <f>'MEMORIA DE CALCULO'!H110</f>
        <v>1</v>
      </c>
      <c r="F44" s="197">
        <v>10469.709999999999</v>
      </c>
      <c r="G44" s="197">
        <f>F44</f>
        <v>10469.709999999999</v>
      </c>
      <c r="H44" s="198">
        <f t="shared" ref="H44:H45" si="10">ROUND(G44*E44,2)</f>
        <v>10469.709999999999</v>
      </c>
    </row>
    <row r="45" spans="1:8" ht="76.5">
      <c r="A45" s="119" t="s">
        <v>21</v>
      </c>
      <c r="B45" s="339" t="s">
        <v>352</v>
      </c>
      <c r="C45" s="144" t="s">
        <v>366</v>
      </c>
      <c r="D45" s="136" t="s">
        <v>55</v>
      </c>
      <c r="E45" s="196">
        <f>'MEMORIA DE CALCULO'!H113</f>
        <v>150.22999999999999</v>
      </c>
      <c r="F45" s="197">
        <v>635.87</v>
      </c>
      <c r="G45" s="197">
        <f>F45</f>
        <v>635.87</v>
      </c>
      <c r="H45" s="198">
        <f t="shared" si="10"/>
        <v>95526.75</v>
      </c>
    </row>
    <row r="46" spans="1:8">
      <c r="A46" s="348" t="s">
        <v>288</v>
      </c>
      <c r="B46" s="349"/>
      <c r="C46" s="349"/>
      <c r="D46" s="350"/>
      <c r="E46" s="350"/>
      <c r="F46" s="350"/>
      <c r="G46" s="351"/>
      <c r="H46" s="229">
        <f>H13+H18+H23+H34+H43</f>
        <v>298645.53000000003</v>
      </c>
    </row>
    <row r="47" spans="1:8" ht="13.9" customHeight="1">
      <c r="A47" s="128"/>
      <c r="B47" s="129"/>
      <c r="C47" s="128"/>
      <c r="D47" s="128"/>
      <c r="E47" s="130"/>
      <c r="F47" s="128"/>
      <c r="G47" s="128"/>
    </row>
    <row r="48" spans="1:8" ht="13.9" customHeight="1">
      <c r="A48" s="340" t="s">
        <v>289</v>
      </c>
      <c r="B48" s="340"/>
      <c r="C48" s="340"/>
      <c r="D48" s="340"/>
      <c r="E48" s="340"/>
      <c r="F48" s="340"/>
      <c r="G48" s="340"/>
      <c r="H48" s="340"/>
    </row>
    <row r="49" spans="1:8">
      <c r="A49" s="128"/>
      <c r="B49" s="129"/>
      <c r="C49" s="131"/>
      <c r="D49" s="128"/>
      <c r="E49" s="130"/>
      <c r="F49" s="128"/>
      <c r="G49" s="128"/>
      <c r="H49" s="208"/>
    </row>
    <row r="50" spans="1:8" ht="30" customHeight="1">
      <c r="A50" s="340" t="s">
        <v>290</v>
      </c>
      <c r="B50" s="340"/>
      <c r="C50" s="340"/>
      <c r="D50" s="340"/>
      <c r="E50" s="340"/>
      <c r="F50" s="340"/>
      <c r="G50" s="340"/>
      <c r="H50" s="340"/>
    </row>
  </sheetData>
  <mergeCells count="6">
    <mergeCell ref="A48:H48"/>
    <mergeCell ref="A50:H50"/>
    <mergeCell ref="A6:F6"/>
    <mergeCell ref="A10:H10"/>
    <mergeCell ref="B12:H12"/>
    <mergeCell ref="A46:G46"/>
  </mergeCells>
  <phoneticPr fontId="46" type="noConversion"/>
  <pageMargins left="0.43307086614173229" right="0.15748031496062992" top="0.51181102362204722" bottom="0.35433070866141736" header="0.31496062992125984" footer="0.15748031496062992"/>
  <pageSetup paperSize="9" scale="79" orientation="portrait" verticalDpi="4294967294" r:id="rId1"/>
  <headerFooter>
    <oddFooter>&amp;L&amp;P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C17" zoomScale="160" zoomScaleNormal="160" workbookViewId="0">
      <selection activeCell="I51" sqref="I51"/>
    </sheetView>
  </sheetViews>
  <sheetFormatPr defaultColWidth="9.33203125" defaultRowHeight="12.75"/>
  <cols>
    <col min="1" max="1" width="7.5" style="11" customWidth="1"/>
    <col min="2" max="2" width="10.33203125" style="11" customWidth="1"/>
    <col min="3" max="3" width="9.83203125" style="11" customWidth="1"/>
    <col min="4" max="4" width="50.83203125" style="11" customWidth="1"/>
    <col min="5" max="5" width="5.83203125" style="11" customWidth="1"/>
    <col min="6" max="6" width="9" style="11" customWidth="1"/>
    <col min="7" max="7" width="10" style="41" bestFit="1" customWidth="1"/>
    <col min="8" max="8" width="10.33203125" style="41" customWidth="1"/>
    <col min="9" max="9" width="15.83203125" style="41" customWidth="1"/>
    <col min="10" max="16384" width="9.33203125" style="11"/>
  </cols>
  <sheetData>
    <row r="1" spans="1:11">
      <c r="A1" s="27" t="s">
        <v>51</v>
      </c>
      <c r="B1" s="28"/>
      <c r="C1" s="28"/>
      <c r="D1" s="28"/>
      <c r="E1" s="28"/>
      <c r="F1" s="28"/>
      <c r="G1" s="42"/>
      <c r="H1" s="43"/>
      <c r="I1" s="30"/>
    </row>
    <row r="2" spans="1:11">
      <c r="A2" s="4" t="s">
        <v>12</v>
      </c>
      <c r="B2" s="29"/>
      <c r="C2" s="29"/>
      <c r="D2" s="29"/>
      <c r="E2" s="29"/>
      <c r="F2" s="29"/>
      <c r="G2" s="44"/>
      <c r="H2" s="45"/>
      <c r="I2" s="31"/>
    </row>
    <row r="3" spans="1:11">
      <c r="A3" s="4" t="s">
        <v>132</v>
      </c>
      <c r="B3" s="29"/>
      <c r="C3" s="29"/>
      <c r="D3" s="29"/>
      <c r="E3" s="29"/>
      <c r="F3" s="29"/>
      <c r="G3" s="46"/>
      <c r="H3" s="47"/>
      <c r="I3" s="32"/>
    </row>
    <row r="4" spans="1:11">
      <c r="A4" s="4" t="s">
        <v>131</v>
      </c>
      <c r="B4" s="29"/>
      <c r="C4" s="29"/>
      <c r="D4" s="29"/>
      <c r="E4" s="29"/>
      <c r="F4" s="29"/>
      <c r="G4" s="46"/>
      <c r="H4" s="47"/>
      <c r="I4" s="32"/>
    </row>
    <row r="5" spans="1:11" ht="26.25" customHeight="1">
      <c r="A5" s="352" t="s">
        <v>129</v>
      </c>
      <c r="B5" s="353"/>
      <c r="C5" s="353"/>
      <c r="D5" s="353"/>
      <c r="E5" s="353"/>
      <c r="F5" s="353"/>
      <c r="G5" s="353"/>
      <c r="H5" s="48"/>
      <c r="I5" s="33"/>
    </row>
    <row r="6" spans="1:11">
      <c r="A6" s="17"/>
      <c r="I6" s="34"/>
    </row>
    <row r="7" spans="1:11" ht="16.5" customHeight="1">
      <c r="A7" s="18"/>
      <c r="B7" s="5"/>
      <c r="C7" s="5"/>
      <c r="D7" s="23" t="s">
        <v>0</v>
      </c>
      <c r="E7" s="23"/>
      <c r="F7" s="24" t="s">
        <v>158</v>
      </c>
      <c r="G7" s="36"/>
      <c r="H7" s="36"/>
      <c r="I7" s="35"/>
    </row>
    <row r="8" spans="1:11">
      <c r="A8" s="18"/>
      <c r="B8" s="354"/>
      <c r="C8" s="354"/>
      <c r="E8" s="19"/>
      <c r="F8" s="25" t="s">
        <v>11</v>
      </c>
      <c r="G8" s="49">
        <v>0.25</v>
      </c>
      <c r="H8" s="26">
        <v>0.25</v>
      </c>
      <c r="I8" s="36"/>
    </row>
    <row r="9" spans="1:11">
      <c r="A9" s="355"/>
      <c r="B9" s="356"/>
      <c r="C9" s="356"/>
      <c r="D9" s="356"/>
      <c r="E9" s="356"/>
      <c r="F9" s="356"/>
      <c r="G9" s="356"/>
      <c r="H9" s="356"/>
      <c r="I9" s="357"/>
    </row>
    <row r="10" spans="1:11" ht="36">
      <c r="A10" s="1" t="s">
        <v>1</v>
      </c>
      <c r="B10" s="2" t="s">
        <v>2</v>
      </c>
      <c r="C10" s="2" t="s">
        <v>3</v>
      </c>
      <c r="D10" s="2" t="s">
        <v>112</v>
      </c>
      <c r="E10" s="2" t="s">
        <v>4</v>
      </c>
      <c r="F10" s="2" t="s">
        <v>5</v>
      </c>
      <c r="G10" s="50" t="s">
        <v>6</v>
      </c>
      <c r="H10" s="50" t="s">
        <v>159</v>
      </c>
      <c r="I10" s="37" t="s">
        <v>7</v>
      </c>
    </row>
    <row r="11" spans="1:11">
      <c r="A11" s="3"/>
      <c r="B11" s="358" t="s">
        <v>113</v>
      </c>
      <c r="C11" s="359"/>
      <c r="D11" s="359"/>
      <c r="E11" s="359"/>
      <c r="F11" s="359"/>
      <c r="G11" s="359"/>
      <c r="H11" s="359"/>
      <c r="I11" s="360"/>
    </row>
    <row r="12" spans="1:11">
      <c r="A12" s="9">
        <v>1</v>
      </c>
      <c r="B12" s="20"/>
      <c r="C12" s="12"/>
      <c r="D12" s="6" t="s">
        <v>8</v>
      </c>
      <c r="E12" s="20"/>
      <c r="F12" s="21"/>
      <c r="G12" s="51"/>
      <c r="H12" s="52"/>
      <c r="I12" s="38" t="e">
        <f>SUM(I13:I14)</f>
        <v>#REF!</v>
      </c>
    </row>
    <row r="13" spans="1:11" ht="16.5">
      <c r="A13" s="10" t="s">
        <v>14</v>
      </c>
      <c r="B13" s="13" t="s">
        <v>160</v>
      </c>
      <c r="C13" s="13" t="s">
        <v>44</v>
      </c>
      <c r="D13" s="7" t="s">
        <v>45</v>
      </c>
      <c r="E13" s="8" t="s">
        <v>15</v>
      </c>
      <c r="F13" s="22" t="e">
        <f>'MEMORIA DE CALCULO'!#REF!</f>
        <v>#REF!</v>
      </c>
      <c r="G13" s="53" t="s">
        <v>180</v>
      </c>
      <c r="H13" s="53">
        <f>ROUND(G13*$G$8+G13,2)</f>
        <v>395.19</v>
      </c>
      <c r="I13" s="39" t="e">
        <f>+H13*F13</f>
        <v>#REF!</v>
      </c>
      <c r="J13" s="11">
        <v>337.01</v>
      </c>
      <c r="K13" s="11" t="s">
        <v>180</v>
      </c>
    </row>
    <row r="14" spans="1:11" ht="16.5">
      <c r="A14" s="10" t="s">
        <v>16</v>
      </c>
      <c r="B14" s="13" t="s">
        <v>160</v>
      </c>
      <c r="C14" s="13" t="s">
        <v>46</v>
      </c>
      <c r="D14" s="7" t="s">
        <v>47</v>
      </c>
      <c r="E14" s="8" t="s">
        <v>15</v>
      </c>
      <c r="F14" s="22" t="e">
        <f>'MEMORIA DE CALCULO'!#REF!</f>
        <v>#REF!</v>
      </c>
      <c r="G14" s="53" t="s">
        <v>181</v>
      </c>
      <c r="H14" s="53">
        <f>ROUND(G14*$G$8+G14,2)</f>
        <v>62.65</v>
      </c>
      <c r="I14" s="39" t="e">
        <f>+H14*F14</f>
        <v>#REF!</v>
      </c>
      <c r="J14" s="11">
        <v>49.65</v>
      </c>
      <c r="K14" s="11" t="s">
        <v>181</v>
      </c>
    </row>
    <row r="15" spans="1:11">
      <c r="A15" s="9">
        <v>2</v>
      </c>
      <c r="B15" s="20"/>
      <c r="C15" s="12"/>
      <c r="D15" s="6" t="s">
        <v>102</v>
      </c>
      <c r="E15" s="20"/>
      <c r="F15" s="21"/>
      <c r="G15" s="51"/>
      <c r="H15" s="52"/>
      <c r="I15" s="38">
        <f>SUM(I16:I17)</f>
        <v>2695.4802</v>
      </c>
    </row>
    <row r="16" spans="1:11" ht="16.5">
      <c r="A16" s="10" t="s">
        <v>17</v>
      </c>
      <c r="B16" s="13" t="s">
        <v>160</v>
      </c>
      <c r="C16" s="13" t="s">
        <v>92</v>
      </c>
      <c r="D16" s="7" t="s">
        <v>93</v>
      </c>
      <c r="E16" s="8" t="s">
        <v>70</v>
      </c>
      <c r="F16" s="22">
        <f>'[3]MEMORIA DE CALCULO'!I25</f>
        <v>140.22</v>
      </c>
      <c r="G16" s="53" t="s">
        <v>182</v>
      </c>
      <c r="H16" s="53">
        <f t="shared" ref="H16:H17" si="0">ROUND(G16*$G$8+G16,2)</f>
        <v>2.91</v>
      </c>
      <c r="I16" s="39">
        <f>+H16*F16</f>
        <v>408.04020000000003</v>
      </c>
      <c r="J16" s="11">
        <v>2.2999999999999998</v>
      </c>
      <c r="K16" s="11" t="s">
        <v>182</v>
      </c>
    </row>
    <row r="17" spans="1:11" ht="33">
      <c r="A17" s="10" t="s">
        <v>19</v>
      </c>
      <c r="B17" s="13" t="s">
        <v>160</v>
      </c>
      <c r="C17" s="13" t="s">
        <v>87</v>
      </c>
      <c r="D17" s="7" t="s">
        <v>48</v>
      </c>
      <c r="E17" s="8" t="s">
        <v>15</v>
      </c>
      <c r="F17" s="22">
        <f>'[3]MEMORIA DE CALCULO'!I29</f>
        <v>36</v>
      </c>
      <c r="G17" s="53" t="s">
        <v>183</v>
      </c>
      <c r="H17" s="53">
        <f t="shared" si="0"/>
        <v>63.54</v>
      </c>
      <c r="I17" s="39">
        <f>+H17*F17</f>
        <v>2287.44</v>
      </c>
      <c r="J17" s="11">
        <v>49.94</v>
      </c>
      <c r="K17" s="11" t="s">
        <v>183</v>
      </c>
    </row>
    <row r="18" spans="1:11">
      <c r="A18" s="9">
        <v>3</v>
      </c>
      <c r="B18" s="20"/>
      <c r="C18" s="12"/>
      <c r="D18" s="6" t="s">
        <v>116</v>
      </c>
      <c r="E18" s="20"/>
      <c r="F18" s="21"/>
      <c r="G18" s="51"/>
      <c r="H18" s="52"/>
      <c r="I18" s="38">
        <f>SUM(I19:I19)</f>
        <v>177132.49785000001</v>
      </c>
    </row>
    <row r="19" spans="1:11" ht="16.5">
      <c r="A19" s="10" t="s">
        <v>18</v>
      </c>
      <c r="B19" s="13" t="s">
        <v>160</v>
      </c>
      <c r="C19" s="13" t="s">
        <v>114</v>
      </c>
      <c r="D19" s="7" t="s">
        <v>115</v>
      </c>
      <c r="E19" s="8" t="s">
        <v>70</v>
      </c>
      <c r="F19" s="22">
        <f>'[3]MEMORIA DE CALCULO'!I34</f>
        <v>70.935000000000002</v>
      </c>
      <c r="G19" s="53" t="s">
        <v>184</v>
      </c>
      <c r="H19" s="53">
        <f>ROUND(G19*$G$8+G19,2)</f>
        <v>2497.11</v>
      </c>
      <c r="I19" s="39">
        <f>+H19*F19</f>
        <v>177132.49785000001</v>
      </c>
      <c r="J19" s="11" t="s">
        <v>161</v>
      </c>
      <c r="K19" s="11" t="s">
        <v>184</v>
      </c>
    </row>
    <row r="20" spans="1:11">
      <c r="A20" s="9" t="s">
        <v>126</v>
      </c>
      <c r="B20" s="20"/>
      <c r="C20" s="12"/>
      <c r="D20" s="6" t="s">
        <v>103</v>
      </c>
      <c r="E20" s="20"/>
      <c r="F20" s="21"/>
      <c r="G20" s="51"/>
      <c r="H20" s="52"/>
      <c r="I20" s="38">
        <f>SUM(I21:I23)</f>
        <v>22911.3776</v>
      </c>
    </row>
    <row r="21" spans="1:11" ht="24.75">
      <c r="A21" s="10" t="s">
        <v>22</v>
      </c>
      <c r="B21" s="13" t="s">
        <v>160</v>
      </c>
      <c r="C21" s="14" t="s">
        <v>83</v>
      </c>
      <c r="D21" s="7" t="s">
        <v>84</v>
      </c>
      <c r="E21" s="8" t="s">
        <v>55</v>
      </c>
      <c r="F21" s="22">
        <f>'[3]MEMORIA DE CALCULO'!I46</f>
        <v>434.08</v>
      </c>
      <c r="G21" s="53" t="s">
        <v>185</v>
      </c>
      <c r="H21" s="53">
        <f t="shared" ref="H21:H23" si="1">ROUND(G21*$G$8+G21,2)</f>
        <v>3.64</v>
      </c>
      <c r="I21" s="39">
        <f>+H21*F21</f>
        <v>1580.0512000000001</v>
      </c>
      <c r="J21" s="11" t="s">
        <v>162</v>
      </c>
      <c r="K21" s="11" t="s">
        <v>185</v>
      </c>
    </row>
    <row r="22" spans="1:11" ht="41.25">
      <c r="A22" s="10" t="s">
        <v>23</v>
      </c>
      <c r="B22" s="13" t="s">
        <v>160</v>
      </c>
      <c r="C22" s="14" t="s">
        <v>85</v>
      </c>
      <c r="D22" s="7" t="s">
        <v>86</v>
      </c>
      <c r="E22" s="8" t="s">
        <v>15</v>
      </c>
      <c r="F22" s="22">
        <f>'[3]MEMORIA DE CALCULO'!I56</f>
        <v>434.08</v>
      </c>
      <c r="G22" s="53" t="s">
        <v>186</v>
      </c>
      <c r="H22" s="53">
        <f t="shared" si="1"/>
        <v>34.630000000000003</v>
      </c>
      <c r="I22" s="39">
        <f>+H22*F22</f>
        <v>15032.190400000001</v>
      </c>
      <c r="J22" s="11" t="s">
        <v>163</v>
      </c>
      <c r="K22" s="11" t="s">
        <v>186</v>
      </c>
    </row>
    <row r="23" spans="1:11" ht="24.75">
      <c r="A23" s="10" t="s">
        <v>135</v>
      </c>
      <c r="B23" s="13" t="s">
        <v>160</v>
      </c>
      <c r="C23" s="15" t="s">
        <v>133</v>
      </c>
      <c r="D23" s="7" t="s">
        <v>134</v>
      </c>
      <c r="E23" s="8" t="s">
        <v>55</v>
      </c>
      <c r="F23" s="22">
        <f>'[3]MEMORIA DE CALCULO'!I66</f>
        <v>51.2</v>
      </c>
      <c r="G23" s="53" t="s">
        <v>187</v>
      </c>
      <c r="H23" s="53">
        <f t="shared" si="1"/>
        <v>123.03</v>
      </c>
      <c r="I23" s="39">
        <f>+H23*F23</f>
        <v>6299.1360000000004</v>
      </c>
      <c r="J23" s="11" t="s">
        <v>164</v>
      </c>
      <c r="K23" s="11" t="s">
        <v>187</v>
      </c>
    </row>
    <row r="24" spans="1:11">
      <c r="A24" s="9" t="s">
        <v>127</v>
      </c>
      <c r="B24" s="20"/>
      <c r="C24" s="12"/>
      <c r="D24" s="6" t="s">
        <v>60</v>
      </c>
      <c r="E24" s="20"/>
      <c r="F24" s="21"/>
      <c r="G24" s="51"/>
      <c r="H24" s="52"/>
      <c r="I24" s="38">
        <f>SUM(I25:I26)</f>
        <v>44279.245199999998</v>
      </c>
    </row>
    <row r="25" spans="1:11" ht="33">
      <c r="A25" s="10" t="s">
        <v>20</v>
      </c>
      <c r="B25" s="13" t="s">
        <v>160</v>
      </c>
      <c r="C25" s="16" t="s">
        <v>71</v>
      </c>
      <c r="D25" s="7" t="s">
        <v>72</v>
      </c>
      <c r="E25" s="8" t="s">
        <v>43</v>
      </c>
      <c r="F25" s="22">
        <f>'[3]MEMORIA DE CALCULO'!I69</f>
        <v>507.49</v>
      </c>
      <c r="G25" s="53" t="s">
        <v>188</v>
      </c>
      <c r="H25" s="53">
        <f t="shared" ref="H25:H26" si="2">ROUND(G25*$G$8+G25,2)</f>
        <v>42.3</v>
      </c>
      <c r="I25" s="39">
        <f>+H25*F25</f>
        <v>21466.826999999997</v>
      </c>
      <c r="J25" s="11" t="s">
        <v>165</v>
      </c>
      <c r="K25" s="11" t="s">
        <v>188</v>
      </c>
    </row>
    <row r="26" spans="1:11" ht="24.75">
      <c r="A26" s="10" t="s">
        <v>21</v>
      </c>
      <c r="B26" s="13" t="s">
        <v>160</v>
      </c>
      <c r="C26" s="14" t="s">
        <v>53</v>
      </c>
      <c r="D26" s="7" t="s">
        <v>54</v>
      </c>
      <c r="E26" s="8" t="s">
        <v>55</v>
      </c>
      <c r="F26" s="22">
        <f>'[3]MEMORIA DE CALCULO'!I72</f>
        <v>339.42</v>
      </c>
      <c r="G26" s="53" t="s">
        <v>189</v>
      </c>
      <c r="H26" s="53">
        <f t="shared" si="2"/>
        <v>67.209999999999994</v>
      </c>
      <c r="I26" s="39">
        <f>+H26*F26</f>
        <v>22812.4182</v>
      </c>
      <c r="J26" s="11" t="s">
        <v>166</v>
      </c>
      <c r="K26" s="11" t="s">
        <v>189</v>
      </c>
    </row>
    <row r="27" spans="1:11">
      <c r="A27" s="9" t="s">
        <v>128</v>
      </c>
      <c r="B27" s="20"/>
      <c r="C27" s="12"/>
      <c r="D27" s="6" t="s">
        <v>9</v>
      </c>
      <c r="E27" s="20"/>
      <c r="F27" s="21"/>
      <c r="G27" s="51"/>
      <c r="H27" s="52"/>
      <c r="I27" s="38">
        <f>SUM(I28:I31)</f>
        <v>24053.3436</v>
      </c>
    </row>
    <row r="28" spans="1:11" ht="16.5">
      <c r="A28" s="10" t="s">
        <v>24</v>
      </c>
      <c r="B28" s="13" t="s">
        <v>160</v>
      </c>
      <c r="C28" s="15" t="s">
        <v>94</v>
      </c>
      <c r="D28" s="7" t="s">
        <v>95</v>
      </c>
      <c r="E28" s="8" t="s">
        <v>15</v>
      </c>
      <c r="F28" s="22">
        <f>'[3]MEMORIA DE CALCULO'!I76</f>
        <v>118.55999999999999</v>
      </c>
      <c r="G28" s="53" t="s">
        <v>167</v>
      </c>
      <c r="H28" s="53">
        <f t="shared" ref="H28:H31" si="3">ROUND(G28*$G$8+G28,2)</f>
        <v>2.84</v>
      </c>
      <c r="I28" s="39">
        <f>+H28*F28</f>
        <v>336.71039999999994</v>
      </c>
      <c r="J28" s="11" t="s">
        <v>167</v>
      </c>
      <c r="K28" s="11" t="s">
        <v>167</v>
      </c>
    </row>
    <row r="29" spans="1:11" ht="16.5">
      <c r="A29" s="10" t="s">
        <v>25</v>
      </c>
      <c r="B29" s="13" t="s">
        <v>160</v>
      </c>
      <c r="C29" s="15" t="s">
        <v>96</v>
      </c>
      <c r="D29" s="7" t="s">
        <v>49</v>
      </c>
      <c r="E29" s="8" t="s">
        <v>15</v>
      </c>
      <c r="F29" s="22">
        <f>'[3]MEMORIA DE CALCULO'!I79</f>
        <v>118.55999999999999</v>
      </c>
      <c r="G29" s="53" t="s">
        <v>168</v>
      </c>
      <c r="H29" s="53">
        <f t="shared" si="3"/>
        <v>8.4</v>
      </c>
      <c r="I29" s="39">
        <f>+H29*F29</f>
        <v>995.904</v>
      </c>
      <c r="J29" s="11" t="s">
        <v>168</v>
      </c>
      <c r="K29" s="11" t="s">
        <v>168</v>
      </c>
    </row>
    <row r="30" spans="1:11" ht="16.5">
      <c r="A30" s="10" t="s">
        <v>26</v>
      </c>
      <c r="B30" s="13" t="s">
        <v>160</v>
      </c>
      <c r="C30" s="15" t="s">
        <v>97</v>
      </c>
      <c r="D30" s="7" t="s">
        <v>50</v>
      </c>
      <c r="E30" s="8" t="s">
        <v>15</v>
      </c>
      <c r="F30" s="22">
        <f>'[3]MEMORIA DE CALCULO'!I82</f>
        <v>118.55999999999999</v>
      </c>
      <c r="G30" s="53" t="s">
        <v>190</v>
      </c>
      <c r="H30" s="53">
        <f t="shared" si="3"/>
        <v>12.63</v>
      </c>
      <c r="I30" s="39">
        <f>+H30*F30</f>
        <v>1497.4127999999998</v>
      </c>
      <c r="J30" s="11" t="s">
        <v>169</v>
      </c>
      <c r="K30" s="11" t="s">
        <v>190</v>
      </c>
    </row>
    <row r="31" spans="1:11" ht="33">
      <c r="A31" s="10" t="s">
        <v>135</v>
      </c>
      <c r="B31" s="13" t="s">
        <v>63</v>
      </c>
      <c r="C31" s="16"/>
      <c r="D31" s="7" t="s">
        <v>136</v>
      </c>
      <c r="E31" s="8" t="s">
        <v>55</v>
      </c>
      <c r="F31" s="22">
        <f>'[3]MEMORIA DE CALCULO'!I85</f>
        <v>175.24</v>
      </c>
      <c r="G31" s="53">
        <v>96.89</v>
      </c>
      <c r="H31" s="53">
        <f t="shared" si="3"/>
        <v>121.11</v>
      </c>
      <c r="I31" s="39">
        <f>+H31*F31</f>
        <v>21223.3164</v>
      </c>
    </row>
    <row r="32" spans="1:11">
      <c r="A32" s="9">
        <v>7</v>
      </c>
      <c r="B32" s="20"/>
      <c r="C32" s="12"/>
      <c r="D32" s="6" t="s">
        <v>10</v>
      </c>
      <c r="E32" s="20"/>
      <c r="F32" s="21"/>
      <c r="G32" s="51"/>
      <c r="H32" s="52"/>
      <c r="I32" s="38">
        <f>SUM(I33:I42)</f>
        <v>7294.7700000000013</v>
      </c>
    </row>
    <row r="33" spans="1:11" ht="24.75">
      <c r="A33" s="10" t="s">
        <v>27</v>
      </c>
      <c r="B33" s="13" t="s">
        <v>160</v>
      </c>
      <c r="C33" s="13" t="s">
        <v>56</v>
      </c>
      <c r="D33" s="7" t="s">
        <v>57</v>
      </c>
      <c r="E33" s="8" t="s">
        <v>41</v>
      </c>
      <c r="F33" s="22">
        <f>'[3]MEMORIA DE CALCULO'!I90</f>
        <v>1</v>
      </c>
      <c r="G33" s="53">
        <v>1020.59</v>
      </c>
      <c r="H33" s="53">
        <f t="shared" ref="H33:H42" si="4">ROUND(G33*$G$8+G33,2)</f>
        <v>1275.74</v>
      </c>
      <c r="I33" s="39">
        <f t="shared" ref="I33:I42" si="5">+H33*F33</f>
        <v>1275.74</v>
      </c>
    </row>
    <row r="34" spans="1:11" ht="16.5">
      <c r="A34" s="10" t="s">
        <v>28</v>
      </c>
      <c r="B34" s="13" t="s">
        <v>160</v>
      </c>
      <c r="C34" s="13" t="s">
        <v>81</v>
      </c>
      <c r="D34" s="7" t="s">
        <v>82</v>
      </c>
      <c r="E34" s="8" t="s">
        <v>41</v>
      </c>
      <c r="F34" s="22">
        <f>'[3]MEMORIA DE CALCULO'!I93</f>
        <v>23</v>
      </c>
      <c r="G34" s="53">
        <v>5</v>
      </c>
      <c r="H34" s="53">
        <f t="shared" si="4"/>
        <v>6.25</v>
      </c>
      <c r="I34" s="39">
        <f t="shared" si="5"/>
        <v>143.75</v>
      </c>
      <c r="J34" s="11" t="s">
        <v>170</v>
      </c>
      <c r="K34" s="11" t="s">
        <v>170</v>
      </c>
    </row>
    <row r="35" spans="1:11" ht="24.75">
      <c r="A35" s="10" t="s">
        <v>29</v>
      </c>
      <c r="B35" s="13" t="s">
        <v>160</v>
      </c>
      <c r="C35" s="15" t="s">
        <v>108</v>
      </c>
      <c r="D35" s="7" t="s">
        <v>107</v>
      </c>
      <c r="E35" s="8" t="s">
        <v>43</v>
      </c>
      <c r="F35" s="22">
        <f>'[3]MEMORIA DE CALCULO'!I96</f>
        <v>168</v>
      </c>
      <c r="G35" s="53">
        <v>3.78</v>
      </c>
      <c r="H35" s="53">
        <f t="shared" si="4"/>
        <v>4.7300000000000004</v>
      </c>
      <c r="I35" s="39">
        <f t="shared" si="5"/>
        <v>794.6400000000001</v>
      </c>
      <c r="J35" s="11" t="s">
        <v>171</v>
      </c>
      <c r="K35" s="11" t="s">
        <v>191</v>
      </c>
    </row>
    <row r="36" spans="1:11" ht="24.75">
      <c r="A36" s="10" t="s">
        <v>30</v>
      </c>
      <c r="B36" s="13" t="s">
        <v>160</v>
      </c>
      <c r="C36" s="13" t="s">
        <v>106</v>
      </c>
      <c r="D36" s="7" t="s">
        <v>105</v>
      </c>
      <c r="E36" s="8" t="s">
        <v>43</v>
      </c>
      <c r="F36" s="22">
        <f>'[3]MEMORIA DE CALCULO'!I99</f>
        <v>225</v>
      </c>
      <c r="G36" s="53">
        <v>10.58</v>
      </c>
      <c r="H36" s="53">
        <f t="shared" si="4"/>
        <v>13.23</v>
      </c>
      <c r="I36" s="39">
        <f t="shared" si="5"/>
        <v>2976.75</v>
      </c>
      <c r="J36" s="11" t="s">
        <v>172</v>
      </c>
      <c r="K36" s="11" t="s">
        <v>192</v>
      </c>
    </row>
    <row r="37" spans="1:11" ht="16.5">
      <c r="A37" s="10" t="s">
        <v>31</v>
      </c>
      <c r="B37" s="13" t="s">
        <v>160</v>
      </c>
      <c r="C37" s="13" t="s">
        <v>77</v>
      </c>
      <c r="D37" s="7" t="s">
        <v>78</v>
      </c>
      <c r="E37" s="8" t="s">
        <v>41</v>
      </c>
      <c r="F37" s="22">
        <f>'[3]MEMORIA DE CALCULO'!I102</f>
        <v>2</v>
      </c>
      <c r="G37" s="53">
        <v>13.43</v>
      </c>
      <c r="H37" s="53">
        <f t="shared" si="4"/>
        <v>16.79</v>
      </c>
      <c r="I37" s="39">
        <f t="shared" si="5"/>
        <v>33.58</v>
      </c>
      <c r="J37" s="11" t="s">
        <v>173</v>
      </c>
      <c r="K37" s="11" t="s">
        <v>193</v>
      </c>
    </row>
    <row r="38" spans="1:11" ht="24.75">
      <c r="A38" s="10" t="s">
        <v>32</v>
      </c>
      <c r="B38" s="13" t="s">
        <v>160</v>
      </c>
      <c r="C38" s="13" t="s">
        <v>73</v>
      </c>
      <c r="D38" s="7" t="s">
        <v>74</v>
      </c>
      <c r="E38" s="8" t="s">
        <v>43</v>
      </c>
      <c r="F38" s="22">
        <f>'[3]MEMORIA DE CALCULO'!I105</f>
        <v>35</v>
      </c>
      <c r="G38" s="53">
        <v>7.4</v>
      </c>
      <c r="H38" s="53">
        <f t="shared" si="4"/>
        <v>9.25</v>
      </c>
      <c r="I38" s="39">
        <f t="shared" si="5"/>
        <v>323.75</v>
      </c>
      <c r="J38" s="11" t="s">
        <v>174</v>
      </c>
      <c r="K38" s="11" t="s">
        <v>194</v>
      </c>
    </row>
    <row r="39" spans="1:11" ht="24.75">
      <c r="A39" s="10" t="s">
        <v>33</v>
      </c>
      <c r="B39" s="13" t="s">
        <v>160</v>
      </c>
      <c r="C39" s="13" t="s">
        <v>75</v>
      </c>
      <c r="D39" s="7" t="s">
        <v>76</v>
      </c>
      <c r="E39" s="8" t="s">
        <v>41</v>
      </c>
      <c r="F39" s="22">
        <f>'[3]MEMORIA DE CALCULO'!I108</f>
        <v>2</v>
      </c>
      <c r="G39" s="53">
        <v>135.44</v>
      </c>
      <c r="H39" s="53">
        <f t="shared" si="4"/>
        <v>169.3</v>
      </c>
      <c r="I39" s="39">
        <f t="shared" si="5"/>
        <v>338.6</v>
      </c>
      <c r="J39" s="11" t="s">
        <v>175</v>
      </c>
      <c r="K39" s="11" t="s">
        <v>195</v>
      </c>
    </row>
    <row r="40" spans="1:11" ht="16.5">
      <c r="A40" s="10" t="s">
        <v>34</v>
      </c>
      <c r="B40" s="13" t="s">
        <v>160</v>
      </c>
      <c r="C40" s="13" t="s">
        <v>88</v>
      </c>
      <c r="D40" s="7" t="s">
        <v>89</v>
      </c>
      <c r="E40" s="8" t="s">
        <v>41</v>
      </c>
      <c r="F40" s="22">
        <f>'[3]MEMORIA DE CALCULO'!I111</f>
        <v>2</v>
      </c>
      <c r="G40" s="53">
        <v>52.01</v>
      </c>
      <c r="H40" s="53">
        <f t="shared" si="4"/>
        <v>65.010000000000005</v>
      </c>
      <c r="I40" s="39">
        <f t="shared" si="5"/>
        <v>130.02000000000001</v>
      </c>
      <c r="J40" s="11" t="s">
        <v>176</v>
      </c>
      <c r="K40" s="11" t="s">
        <v>196</v>
      </c>
    </row>
    <row r="41" spans="1:11" ht="16.5">
      <c r="A41" s="10" t="s">
        <v>35</v>
      </c>
      <c r="B41" s="13" t="s">
        <v>160</v>
      </c>
      <c r="C41" s="13" t="s">
        <v>58</v>
      </c>
      <c r="D41" s="7" t="s">
        <v>59</v>
      </c>
      <c r="E41" s="8" t="s">
        <v>41</v>
      </c>
      <c r="F41" s="22">
        <f>'[3]MEMORIA DE CALCULO'!I115</f>
        <v>4</v>
      </c>
      <c r="G41" s="53">
        <v>242.73</v>
      </c>
      <c r="H41" s="53">
        <f t="shared" si="4"/>
        <v>303.41000000000003</v>
      </c>
      <c r="I41" s="39">
        <f t="shared" si="5"/>
        <v>1213.6400000000001</v>
      </c>
      <c r="J41" s="11" t="s">
        <v>177</v>
      </c>
      <c r="K41" s="11" t="s">
        <v>197</v>
      </c>
    </row>
    <row r="42" spans="1:11" ht="24.75">
      <c r="A42" s="10" t="s">
        <v>36</v>
      </c>
      <c r="B42" s="13" t="s">
        <v>160</v>
      </c>
      <c r="C42" s="13" t="s">
        <v>79</v>
      </c>
      <c r="D42" s="7" t="s">
        <v>80</v>
      </c>
      <c r="E42" s="8" t="s">
        <v>41</v>
      </c>
      <c r="F42" s="22">
        <f>'[3]MEMORIA DE CALCULO'!I118</f>
        <v>1</v>
      </c>
      <c r="G42" s="53">
        <v>51.44</v>
      </c>
      <c r="H42" s="53">
        <f t="shared" si="4"/>
        <v>64.3</v>
      </c>
      <c r="I42" s="39">
        <f t="shared" si="5"/>
        <v>64.3</v>
      </c>
      <c r="J42" s="11" t="s">
        <v>178</v>
      </c>
      <c r="K42" s="11">
        <v>51.44</v>
      </c>
    </row>
    <row r="43" spans="1:11">
      <c r="A43" s="9">
        <v>8</v>
      </c>
      <c r="B43" s="20"/>
      <c r="C43" s="12"/>
      <c r="D43" s="6" t="s">
        <v>61</v>
      </c>
      <c r="E43" s="20"/>
      <c r="F43" s="21"/>
      <c r="G43" s="51"/>
      <c r="H43" s="52"/>
      <c r="I43" s="38">
        <f>SUM(I44:I44)</f>
        <v>377.61800000000005</v>
      </c>
    </row>
    <row r="44" spans="1:11" ht="16.5">
      <c r="A44" s="10" t="s">
        <v>37</v>
      </c>
      <c r="B44" s="13" t="s">
        <v>160</v>
      </c>
      <c r="C44" s="13" t="s">
        <v>90</v>
      </c>
      <c r="D44" s="7" t="s">
        <v>91</v>
      </c>
      <c r="E44" s="8" t="s">
        <v>55</v>
      </c>
      <c r="F44" s="22">
        <f>'[3]MEMORIA DE CALCULO'!I122</f>
        <v>27.05</v>
      </c>
      <c r="G44" s="53">
        <v>11.17</v>
      </c>
      <c r="H44" s="53">
        <f>ROUND(G44*$G$8+G44,2)</f>
        <v>13.96</v>
      </c>
      <c r="I44" s="39">
        <f>+H44*F44</f>
        <v>377.61800000000005</v>
      </c>
      <c r="J44" s="11" t="s">
        <v>179</v>
      </c>
      <c r="K44" s="11">
        <v>11.17</v>
      </c>
    </row>
    <row r="45" spans="1:11">
      <c r="A45" s="9">
        <v>9</v>
      </c>
      <c r="B45" s="20"/>
      <c r="C45" s="12"/>
      <c r="D45" s="6" t="s">
        <v>62</v>
      </c>
      <c r="E45" s="20"/>
      <c r="F45" s="21"/>
      <c r="G45" s="51"/>
      <c r="H45" s="52"/>
      <c r="I45" s="38">
        <f>SUM(I46:I48)</f>
        <v>23859.26</v>
      </c>
    </row>
    <row r="46" spans="1:11" ht="16.5">
      <c r="A46" s="10" t="s">
        <v>38</v>
      </c>
      <c r="B46" s="13"/>
      <c r="C46" s="15" t="s">
        <v>63</v>
      </c>
      <c r="D46" s="7" t="s">
        <v>117</v>
      </c>
      <c r="E46" s="8" t="s">
        <v>65</v>
      </c>
      <c r="F46" s="22">
        <f>'[3]MEMORIA DE CALCULO'!I125</f>
        <v>2</v>
      </c>
      <c r="G46" s="53">
        <v>5210.3999999999996</v>
      </c>
      <c r="H46" s="53">
        <f t="shared" ref="H46:H50" si="6">ROUND(G46*$G$8+G46,2)</f>
        <v>6513</v>
      </c>
      <c r="I46" s="39">
        <f>+H46*F46</f>
        <v>13026</v>
      </c>
    </row>
    <row r="47" spans="1:11" ht="16.5">
      <c r="A47" s="10" t="s">
        <v>39</v>
      </c>
      <c r="B47" s="13"/>
      <c r="C47" s="15" t="s">
        <v>63</v>
      </c>
      <c r="D47" s="7" t="s">
        <v>118</v>
      </c>
      <c r="E47" s="8" t="s">
        <v>65</v>
      </c>
      <c r="F47" s="22">
        <f>'[3]MEMORIA DE CALCULO'!I128</f>
        <v>2</v>
      </c>
      <c r="G47" s="53">
        <v>3933.46</v>
      </c>
      <c r="H47" s="53">
        <f t="shared" si="6"/>
        <v>4916.83</v>
      </c>
      <c r="I47" s="39">
        <f>+H47*F47</f>
        <v>9833.66</v>
      </c>
    </row>
    <row r="48" spans="1:11" ht="16.5">
      <c r="A48" s="10" t="s">
        <v>40</v>
      </c>
      <c r="B48" s="13"/>
      <c r="C48" s="15" t="s">
        <v>63</v>
      </c>
      <c r="D48" s="7" t="s">
        <v>137</v>
      </c>
      <c r="E48" s="8" t="s">
        <v>65</v>
      </c>
      <c r="F48" s="22">
        <f>'[3]MEMORIA DE CALCULO'!I131</f>
        <v>8</v>
      </c>
      <c r="G48" s="53">
        <v>99.96</v>
      </c>
      <c r="H48" s="53">
        <f t="shared" si="6"/>
        <v>124.95</v>
      </c>
      <c r="I48" s="39">
        <f>+H48*F48</f>
        <v>999.6</v>
      </c>
    </row>
    <row r="49" spans="1:11">
      <c r="A49" s="9">
        <v>10</v>
      </c>
      <c r="B49" s="20"/>
      <c r="C49" s="12"/>
      <c r="D49" s="6" t="s">
        <v>64</v>
      </c>
      <c r="E49" s="20"/>
      <c r="F49" s="21"/>
      <c r="G49" s="51"/>
      <c r="H49" s="52"/>
      <c r="I49" s="38">
        <f>SUM(I50)</f>
        <v>254.60000000000002</v>
      </c>
    </row>
    <row r="50" spans="1:11" ht="16.5">
      <c r="A50" s="10" t="s">
        <v>42</v>
      </c>
      <c r="B50" s="13" t="s">
        <v>160</v>
      </c>
      <c r="C50" s="15" t="s">
        <v>98</v>
      </c>
      <c r="D50" s="7" t="s">
        <v>99</v>
      </c>
      <c r="E50" s="8" t="s">
        <v>13</v>
      </c>
      <c r="F50" s="22">
        <f>'[3]MEMORIA DE CALCULO'!I135</f>
        <v>95</v>
      </c>
      <c r="G50" s="53">
        <v>2.14</v>
      </c>
      <c r="H50" s="53">
        <f t="shared" si="6"/>
        <v>2.68</v>
      </c>
      <c r="I50" s="39">
        <f>+H50*F50</f>
        <v>254.60000000000002</v>
      </c>
      <c r="K50" s="11">
        <v>2.14</v>
      </c>
    </row>
    <row r="51" spans="1:11">
      <c r="A51" s="361" t="s">
        <v>138</v>
      </c>
      <c r="B51" s="362"/>
      <c r="C51" s="362"/>
      <c r="D51" s="362"/>
      <c r="E51" s="362"/>
      <c r="F51" s="362"/>
      <c r="G51" s="362"/>
      <c r="H51" s="363"/>
      <c r="I51" s="40" t="e">
        <f>SUM(I12:I50)/2</f>
        <v>#REF!</v>
      </c>
    </row>
  </sheetData>
  <mergeCells count="5">
    <mergeCell ref="A5:G5"/>
    <mergeCell ref="B8:C8"/>
    <mergeCell ref="A9:I9"/>
    <mergeCell ref="B11:I11"/>
    <mergeCell ref="A51:H51"/>
  </mergeCells>
  <pageMargins left="0.43307086614173229" right="0.14000000000000001" top="0.35433070866141736" bottom="0.35433070866141736" header="0.31496062992125984" footer="0.15748031496062992"/>
  <pageSetup paperSize="9" scale="80" orientation="portrait" verticalDpi="4294967294" r:id="rId1"/>
  <headerFooter>
    <oddFooter>&amp;L&amp;P de &amp;N</oddFooter>
  </headerFooter>
  <ignoredErrors>
    <ignoredError sqref="G42:G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C35" zoomScale="160" zoomScaleNormal="160" workbookViewId="0">
      <selection activeCell="K35" sqref="K35"/>
    </sheetView>
  </sheetViews>
  <sheetFormatPr defaultColWidth="9.33203125" defaultRowHeight="12.75"/>
  <cols>
    <col min="1" max="1" width="7.5" style="11" customWidth="1"/>
    <col min="2" max="2" width="10.33203125" style="11" customWidth="1"/>
    <col min="3" max="3" width="9.83203125" style="11" customWidth="1"/>
    <col min="4" max="4" width="50.83203125" style="11" customWidth="1"/>
    <col min="5" max="5" width="5.83203125" style="11" customWidth="1"/>
    <col min="6" max="6" width="9" style="11" customWidth="1"/>
    <col min="7" max="7" width="10" style="41" bestFit="1" customWidth="1"/>
    <col min="8" max="8" width="10.33203125" style="41" customWidth="1"/>
    <col min="9" max="9" width="15.83203125" style="41" customWidth="1"/>
    <col min="10" max="16384" width="9.33203125" style="11"/>
  </cols>
  <sheetData>
    <row r="1" spans="1:11">
      <c r="A1" s="27" t="s">
        <v>51</v>
      </c>
      <c r="B1" s="28"/>
      <c r="C1" s="28"/>
      <c r="D1" s="28"/>
      <c r="E1" s="28"/>
      <c r="F1" s="28"/>
      <c r="G1" s="42"/>
      <c r="H1" s="43"/>
      <c r="I1" s="30"/>
    </row>
    <row r="2" spans="1:11">
      <c r="A2" s="4" t="s">
        <v>12</v>
      </c>
      <c r="B2" s="29"/>
      <c r="C2" s="29"/>
      <c r="D2" s="29"/>
      <c r="E2" s="29"/>
      <c r="F2" s="29"/>
      <c r="G2" s="44"/>
      <c r="H2" s="45"/>
      <c r="I2" s="31"/>
    </row>
    <row r="3" spans="1:11">
      <c r="A3" s="4" t="s">
        <v>132</v>
      </c>
      <c r="B3" s="29"/>
      <c r="C3" s="29"/>
      <c r="D3" s="29"/>
      <c r="E3" s="29"/>
      <c r="F3" s="29"/>
      <c r="G3" s="46"/>
      <c r="H3" s="47"/>
      <c r="I3" s="32"/>
    </row>
    <row r="4" spans="1:11">
      <c r="A4" s="4" t="s">
        <v>131</v>
      </c>
      <c r="B4" s="29"/>
      <c r="C4" s="29"/>
      <c r="D4" s="29"/>
      <c r="E4" s="29"/>
      <c r="F4" s="29"/>
      <c r="G4" s="46"/>
      <c r="H4" s="47"/>
      <c r="I4" s="32"/>
    </row>
    <row r="5" spans="1:11" ht="26.25" customHeight="1">
      <c r="A5" s="352" t="s">
        <v>129</v>
      </c>
      <c r="B5" s="353"/>
      <c r="C5" s="353"/>
      <c r="D5" s="353"/>
      <c r="E5" s="353"/>
      <c r="F5" s="353"/>
      <c r="G5" s="353"/>
      <c r="H5" s="48"/>
      <c r="I5" s="33"/>
    </row>
    <row r="6" spans="1:11">
      <c r="A6" s="17"/>
      <c r="I6" s="34"/>
    </row>
    <row r="7" spans="1:11" ht="16.5" customHeight="1">
      <c r="A7" s="18"/>
      <c r="B7" s="5"/>
      <c r="C7" s="5"/>
      <c r="D7" s="23" t="s">
        <v>0</v>
      </c>
      <c r="E7" s="23"/>
      <c r="F7" s="24" t="s">
        <v>158</v>
      </c>
      <c r="G7" s="36"/>
      <c r="H7" s="36"/>
      <c r="I7" s="35"/>
    </row>
    <row r="8" spans="1:11">
      <c r="A8" s="18"/>
      <c r="B8" s="354"/>
      <c r="C8" s="354"/>
      <c r="E8" s="19"/>
      <c r="F8" s="25" t="s">
        <v>11</v>
      </c>
      <c r="G8" s="49">
        <v>0.25</v>
      </c>
      <c r="H8" s="26">
        <v>0.25</v>
      </c>
      <c r="I8" s="36"/>
    </row>
    <row r="9" spans="1:11">
      <c r="A9" s="355"/>
      <c r="B9" s="356"/>
      <c r="C9" s="356"/>
      <c r="D9" s="356"/>
      <c r="E9" s="356"/>
      <c r="F9" s="356"/>
      <c r="G9" s="356"/>
      <c r="H9" s="356"/>
      <c r="I9" s="357"/>
    </row>
    <row r="10" spans="1:11" ht="36">
      <c r="A10" s="1" t="s">
        <v>1</v>
      </c>
      <c r="B10" s="2" t="s">
        <v>2</v>
      </c>
      <c r="C10" s="2" t="s">
        <v>3</v>
      </c>
      <c r="D10" s="2" t="s">
        <v>112</v>
      </c>
      <c r="E10" s="2" t="s">
        <v>4</v>
      </c>
      <c r="F10" s="2" t="s">
        <v>5</v>
      </c>
      <c r="G10" s="50" t="s">
        <v>6</v>
      </c>
      <c r="H10" s="50" t="s">
        <v>159</v>
      </c>
      <c r="I10" s="37" t="s">
        <v>7</v>
      </c>
    </row>
    <row r="11" spans="1:11">
      <c r="A11" s="3"/>
      <c r="B11" s="358" t="s">
        <v>113</v>
      </c>
      <c r="C11" s="359"/>
      <c r="D11" s="359"/>
      <c r="E11" s="359"/>
      <c r="F11" s="359"/>
      <c r="G11" s="359"/>
      <c r="H11" s="359"/>
      <c r="I11" s="360"/>
    </row>
    <row r="12" spans="1:11">
      <c r="A12" s="9">
        <v>1</v>
      </c>
      <c r="B12" s="20"/>
      <c r="C12" s="12"/>
      <c r="D12" s="6" t="s">
        <v>8</v>
      </c>
      <c r="E12" s="20"/>
      <c r="F12" s="21"/>
      <c r="G12" s="51"/>
      <c r="H12" s="52"/>
      <c r="I12" s="38" t="e">
        <f>SUM(I13:I14)</f>
        <v>#REF!</v>
      </c>
    </row>
    <row r="13" spans="1:11" ht="16.5">
      <c r="A13" s="10" t="s">
        <v>14</v>
      </c>
      <c r="B13" s="13" t="s">
        <v>160</v>
      </c>
      <c r="C13" s="13" t="s">
        <v>44</v>
      </c>
      <c r="D13" s="7" t="s">
        <v>45</v>
      </c>
      <c r="E13" s="8" t="s">
        <v>15</v>
      </c>
      <c r="F13" s="22" t="e">
        <f>'MEMORIA DE CALCULO'!#REF!</f>
        <v>#REF!</v>
      </c>
      <c r="G13" s="53">
        <v>316.18</v>
      </c>
      <c r="H13" s="53">
        <f>ROUND(G13*$G$8+G13,2)</f>
        <v>395.23</v>
      </c>
      <c r="I13" s="39" t="e">
        <f>+H13*F13</f>
        <v>#REF!</v>
      </c>
      <c r="J13" s="11">
        <v>337.01</v>
      </c>
      <c r="K13" s="11" t="s">
        <v>180</v>
      </c>
    </row>
    <row r="14" spans="1:11" ht="16.5">
      <c r="A14" s="10" t="s">
        <v>16</v>
      </c>
      <c r="B14" s="13" t="s">
        <v>160</v>
      </c>
      <c r="C14" s="13" t="s">
        <v>46</v>
      </c>
      <c r="D14" s="7" t="s">
        <v>47</v>
      </c>
      <c r="E14" s="8" t="s">
        <v>15</v>
      </c>
      <c r="F14" s="22" t="e">
        <f>'MEMORIA DE CALCULO'!#REF!</f>
        <v>#REF!</v>
      </c>
      <c r="G14" s="53">
        <v>49.83</v>
      </c>
      <c r="H14" s="53">
        <f>ROUND(G14*$G$8+G14,2)</f>
        <v>62.29</v>
      </c>
      <c r="I14" s="39" t="e">
        <f>+H14*F14</f>
        <v>#REF!</v>
      </c>
      <c r="J14" s="11">
        <v>49.65</v>
      </c>
      <c r="K14" s="11" t="s">
        <v>181</v>
      </c>
    </row>
    <row r="15" spans="1:11">
      <c r="A15" s="9">
        <v>2</v>
      </c>
      <c r="B15" s="20"/>
      <c r="C15" s="12"/>
      <c r="D15" s="6" t="s">
        <v>102</v>
      </c>
      <c r="E15" s="20"/>
      <c r="F15" s="21"/>
      <c r="G15" s="51"/>
      <c r="H15" s="52"/>
      <c r="I15" s="38">
        <f>SUM(I16:I17)</f>
        <v>2700.4067999999997</v>
      </c>
    </row>
    <row r="16" spans="1:11" ht="16.5">
      <c r="A16" s="10" t="s">
        <v>17</v>
      </c>
      <c r="B16" s="13" t="s">
        <v>160</v>
      </c>
      <c r="C16" s="13" t="s">
        <v>92</v>
      </c>
      <c r="D16" s="7" t="s">
        <v>93</v>
      </c>
      <c r="E16" s="8" t="s">
        <v>70</v>
      </c>
      <c r="F16" s="22">
        <f>'[3]MEMORIA DE CALCULO'!I25</f>
        <v>140.22</v>
      </c>
      <c r="G16" s="53">
        <v>2.35</v>
      </c>
      <c r="H16" s="53">
        <f t="shared" ref="H16:H17" si="0">ROUND(G16*$G$8+G16,2)</f>
        <v>2.94</v>
      </c>
      <c r="I16" s="39">
        <f>+H16*F16</f>
        <v>412.24680000000001</v>
      </c>
      <c r="J16" s="11">
        <v>2.2999999999999998</v>
      </c>
      <c r="K16" s="11" t="s">
        <v>182</v>
      </c>
    </row>
    <row r="17" spans="1:11" ht="33">
      <c r="A17" s="10" t="s">
        <v>19</v>
      </c>
      <c r="B17" s="13" t="s">
        <v>160</v>
      </c>
      <c r="C17" s="13" t="s">
        <v>87</v>
      </c>
      <c r="D17" s="7" t="s">
        <v>48</v>
      </c>
      <c r="E17" s="8" t="s">
        <v>15</v>
      </c>
      <c r="F17" s="22">
        <f>'[3]MEMORIA DE CALCULO'!I29</f>
        <v>36</v>
      </c>
      <c r="G17" s="53">
        <v>50.85</v>
      </c>
      <c r="H17" s="53">
        <f t="shared" si="0"/>
        <v>63.56</v>
      </c>
      <c r="I17" s="39">
        <f>+H17*F17</f>
        <v>2288.16</v>
      </c>
      <c r="J17" s="11">
        <v>49.94</v>
      </c>
      <c r="K17" s="11" t="s">
        <v>183</v>
      </c>
    </row>
    <row r="18" spans="1:11">
      <c r="A18" s="9">
        <v>3</v>
      </c>
      <c r="B18" s="20"/>
      <c r="C18" s="12"/>
      <c r="D18" s="6" t="s">
        <v>116</v>
      </c>
      <c r="E18" s="20"/>
      <c r="F18" s="21"/>
      <c r="G18" s="51"/>
      <c r="H18" s="52"/>
      <c r="I18" s="38">
        <f>SUM(I19:I19)</f>
        <v>169161.5319</v>
      </c>
    </row>
    <row r="19" spans="1:11" ht="16.5">
      <c r="A19" s="10" t="s">
        <v>18</v>
      </c>
      <c r="B19" s="13" t="s">
        <v>160</v>
      </c>
      <c r="C19" s="13" t="s">
        <v>114</v>
      </c>
      <c r="D19" s="7" t="s">
        <v>115</v>
      </c>
      <c r="E19" s="8" t="s">
        <v>70</v>
      </c>
      <c r="F19" s="22">
        <f>'[3]MEMORIA DE CALCULO'!I34</f>
        <v>70.935000000000002</v>
      </c>
      <c r="G19" s="53">
        <v>1907.79</v>
      </c>
      <c r="H19" s="53">
        <f>ROUND(G19*$G$8+G19,2)</f>
        <v>2384.7399999999998</v>
      </c>
      <c r="I19" s="39">
        <f>+H19*F19</f>
        <v>169161.5319</v>
      </c>
      <c r="J19" s="11" t="s">
        <v>161</v>
      </c>
      <c r="K19" s="11" t="s">
        <v>184</v>
      </c>
    </row>
    <row r="20" spans="1:11">
      <c r="A20" s="9" t="s">
        <v>126</v>
      </c>
      <c r="B20" s="20"/>
      <c r="C20" s="12"/>
      <c r="D20" s="6" t="s">
        <v>103</v>
      </c>
      <c r="E20" s="20"/>
      <c r="F20" s="21"/>
      <c r="G20" s="51"/>
      <c r="H20" s="52"/>
      <c r="I20" s="38">
        <f>SUM(I21:I23)</f>
        <v>23066.491199999997</v>
      </c>
    </row>
    <row r="21" spans="1:11" ht="24.75">
      <c r="A21" s="10" t="s">
        <v>22</v>
      </c>
      <c r="B21" s="13" t="s">
        <v>160</v>
      </c>
      <c r="C21" s="14" t="s">
        <v>83</v>
      </c>
      <c r="D21" s="7" t="s">
        <v>84</v>
      </c>
      <c r="E21" s="8" t="s">
        <v>55</v>
      </c>
      <c r="F21" s="22">
        <f>'[3]MEMORIA DE CALCULO'!I46</f>
        <v>434.08</v>
      </c>
      <c r="G21" s="53">
        <v>2.92</v>
      </c>
      <c r="H21" s="53">
        <f t="shared" ref="H21:H23" si="1">ROUND(G21*$G$8+G21,2)</f>
        <v>3.65</v>
      </c>
      <c r="I21" s="39">
        <f>+H21*F21</f>
        <v>1584.3919999999998</v>
      </c>
      <c r="J21" s="11" t="s">
        <v>162</v>
      </c>
      <c r="K21" s="11" t="s">
        <v>185</v>
      </c>
    </row>
    <row r="22" spans="1:11" ht="41.25">
      <c r="A22" s="10" t="s">
        <v>23</v>
      </c>
      <c r="B22" s="13" t="s">
        <v>160</v>
      </c>
      <c r="C22" s="14" t="s">
        <v>85</v>
      </c>
      <c r="D22" s="7" t="s">
        <v>86</v>
      </c>
      <c r="E22" s="8" t="s">
        <v>15</v>
      </c>
      <c r="F22" s="22">
        <f>'[3]MEMORIA DE CALCULO'!I56</f>
        <v>434.08</v>
      </c>
      <c r="G22" s="53">
        <v>27.71</v>
      </c>
      <c r="H22" s="53">
        <f t="shared" si="1"/>
        <v>34.64</v>
      </c>
      <c r="I22" s="39">
        <f>+H22*F22</f>
        <v>15036.531199999999</v>
      </c>
      <c r="J22" s="11" t="s">
        <v>163</v>
      </c>
      <c r="K22" s="11" t="s">
        <v>186</v>
      </c>
    </row>
    <row r="23" spans="1:11" ht="24.75">
      <c r="A23" s="10" t="s">
        <v>135</v>
      </c>
      <c r="B23" s="13" t="s">
        <v>160</v>
      </c>
      <c r="C23" s="15" t="s">
        <v>133</v>
      </c>
      <c r="D23" s="7" t="s">
        <v>134</v>
      </c>
      <c r="E23" s="8" t="s">
        <v>55</v>
      </c>
      <c r="F23" s="22">
        <f>'[3]MEMORIA DE CALCULO'!I66</f>
        <v>51.2</v>
      </c>
      <c r="G23" s="53">
        <v>100.71</v>
      </c>
      <c r="H23" s="53">
        <f t="shared" si="1"/>
        <v>125.89</v>
      </c>
      <c r="I23" s="39">
        <f>+H23*F23</f>
        <v>6445.5680000000002</v>
      </c>
      <c r="J23" s="11" t="s">
        <v>164</v>
      </c>
      <c r="K23" s="11" t="s">
        <v>187</v>
      </c>
    </row>
    <row r="24" spans="1:11">
      <c r="A24" s="9" t="s">
        <v>127</v>
      </c>
      <c r="B24" s="20"/>
      <c r="C24" s="12"/>
      <c r="D24" s="6" t="s">
        <v>60</v>
      </c>
      <c r="E24" s="20"/>
      <c r="F24" s="21"/>
      <c r="G24" s="51"/>
      <c r="H24" s="52"/>
      <c r="I24" s="38">
        <f>SUM(I25:I26)</f>
        <v>44456.8995</v>
      </c>
    </row>
    <row r="25" spans="1:11" ht="33">
      <c r="A25" s="10" t="s">
        <v>20</v>
      </c>
      <c r="B25" s="13" t="s">
        <v>160</v>
      </c>
      <c r="C25" s="16" t="s">
        <v>71</v>
      </c>
      <c r="D25" s="7" t="s">
        <v>72</v>
      </c>
      <c r="E25" s="8" t="s">
        <v>43</v>
      </c>
      <c r="F25" s="22">
        <f>'[3]MEMORIA DE CALCULO'!I69</f>
        <v>507.49</v>
      </c>
      <c r="G25" s="53">
        <v>34.1</v>
      </c>
      <c r="H25" s="53">
        <f t="shared" ref="H25:H26" si="2">ROUND(G25*$G$8+G25,2)</f>
        <v>42.63</v>
      </c>
      <c r="I25" s="39">
        <f>+H25*F25</f>
        <v>21634.298700000003</v>
      </c>
      <c r="J25" s="11" t="s">
        <v>165</v>
      </c>
      <c r="K25" s="11" t="s">
        <v>188</v>
      </c>
    </row>
    <row r="26" spans="1:11" ht="24.75">
      <c r="A26" s="10" t="s">
        <v>21</v>
      </c>
      <c r="B26" s="13" t="s">
        <v>160</v>
      </c>
      <c r="C26" s="14" t="s">
        <v>53</v>
      </c>
      <c r="D26" s="7" t="s">
        <v>54</v>
      </c>
      <c r="E26" s="8" t="s">
        <v>55</v>
      </c>
      <c r="F26" s="22">
        <f>'[3]MEMORIA DE CALCULO'!I72</f>
        <v>339.42</v>
      </c>
      <c r="G26" s="53">
        <v>53.79</v>
      </c>
      <c r="H26" s="53">
        <f t="shared" si="2"/>
        <v>67.239999999999995</v>
      </c>
      <c r="I26" s="39">
        <f>+H26*F26</f>
        <v>22822.6008</v>
      </c>
      <c r="J26" s="11" t="s">
        <v>166</v>
      </c>
      <c r="K26" s="11" t="s">
        <v>189</v>
      </c>
    </row>
    <row r="27" spans="1:11">
      <c r="A27" s="9" t="s">
        <v>128</v>
      </c>
      <c r="B27" s="20"/>
      <c r="C27" s="12"/>
      <c r="D27" s="6" t="s">
        <v>9</v>
      </c>
      <c r="E27" s="20"/>
      <c r="F27" s="21"/>
      <c r="G27" s="51"/>
      <c r="H27" s="52"/>
      <c r="I27" s="38">
        <f>SUM(I28:I31)</f>
        <v>32471.103599999999</v>
      </c>
    </row>
    <row r="28" spans="1:11" ht="16.5">
      <c r="A28" s="10" t="s">
        <v>24</v>
      </c>
      <c r="B28" s="13" t="s">
        <v>160</v>
      </c>
      <c r="C28" s="15" t="s">
        <v>94</v>
      </c>
      <c r="D28" s="7" t="s">
        <v>95</v>
      </c>
      <c r="E28" s="8" t="s">
        <v>15</v>
      </c>
      <c r="F28" s="22">
        <f>'[3]MEMORIA DE CALCULO'!I76</f>
        <v>118.55999999999999</v>
      </c>
      <c r="G28" s="53">
        <v>2.4700000000000002</v>
      </c>
      <c r="H28" s="53">
        <f t="shared" ref="H28:H31" si="3">ROUND(G28*$G$8+G28,2)</f>
        <v>3.09</v>
      </c>
      <c r="I28" s="39">
        <f>+H28*F28</f>
        <v>366.35039999999992</v>
      </c>
      <c r="J28" s="11" t="s">
        <v>167</v>
      </c>
      <c r="K28" s="11" t="s">
        <v>167</v>
      </c>
    </row>
    <row r="29" spans="1:11" ht="16.5">
      <c r="A29" s="10" t="s">
        <v>25</v>
      </c>
      <c r="B29" s="13" t="s">
        <v>160</v>
      </c>
      <c r="C29" s="15" t="s">
        <v>96</v>
      </c>
      <c r="D29" s="7" t="s">
        <v>49</v>
      </c>
      <c r="E29" s="8" t="s">
        <v>15</v>
      </c>
      <c r="F29" s="22">
        <f>'[3]MEMORIA DE CALCULO'!I79</f>
        <v>118.55999999999999</v>
      </c>
      <c r="G29" s="53">
        <v>35.71</v>
      </c>
      <c r="H29" s="53">
        <f t="shared" si="3"/>
        <v>44.64</v>
      </c>
      <c r="I29" s="39">
        <f>+H29*F29</f>
        <v>5292.5183999999999</v>
      </c>
      <c r="J29" s="11" t="s">
        <v>168</v>
      </c>
      <c r="K29" s="11" t="s">
        <v>168</v>
      </c>
    </row>
    <row r="30" spans="1:11" ht="16.5">
      <c r="A30" s="10" t="s">
        <v>26</v>
      </c>
      <c r="B30" s="13" t="s">
        <v>160</v>
      </c>
      <c r="C30" s="15" t="s">
        <v>97</v>
      </c>
      <c r="D30" s="7" t="s">
        <v>50</v>
      </c>
      <c r="E30" s="8" t="s">
        <v>15</v>
      </c>
      <c r="F30" s="22">
        <f>'[3]MEMORIA DE CALCULO'!I82</f>
        <v>118.55999999999999</v>
      </c>
      <c r="G30" s="53">
        <v>37.71</v>
      </c>
      <c r="H30" s="53">
        <f t="shared" si="3"/>
        <v>47.14</v>
      </c>
      <c r="I30" s="39">
        <f>+H30*F30</f>
        <v>5588.9183999999996</v>
      </c>
      <c r="J30" s="11" t="s">
        <v>169</v>
      </c>
      <c r="K30" s="11" t="s">
        <v>190</v>
      </c>
    </row>
    <row r="31" spans="1:11" ht="33">
      <c r="A31" s="10" t="s">
        <v>135</v>
      </c>
      <c r="B31" s="13" t="s">
        <v>63</v>
      </c>
      <c r="C31" s="16"/>
      <c r="D31" s="7" t="s">
        <v>136</v>
      </c>
      <c r="E31" s="8" t="s">
        <v>55</v>
      </c>
      <c r="F31" s="22">
        <f>'[3]MEMORIA DE CALCULO'!I85</f>
        <v>175.24</v>
      </c>
      <c r="G31" s="53">
        <v>96.89</v>
      </c>
      <c r="H31" s="53">
        <f t="shared" si="3"/>
        <v>121.11</v>
      </c>
      <c r="I31" s="39">
        <f>+H31*F31</f>
        <v>21223.3164</v>
      </c>
    </row>
    <row r="32" spans="1:11">
      <c r="A32" s="9">
        <v>7</v>
      </c>
      <c r="B32" s="20"/>
      <c r="C32" s="12"/>
      <c r="D32" s="6" t="s">
        <v>10</v>
      </c>
      <c r="E32" s="20"/>
      <c r="F32" s="21"/>
      <c r="G32" s="51"/>
      <c r="H32" s="52"/>
      <c r="I32" s="38">
        <f>SUM(I33:I42)</f>
        <v>7376.2599999999993</v>
      </c>
    </row>
    <row r="33" spans="1:11" ht="24.75">
      <c r="A33" s="10" t="s">
        <v>27</v>
      </c>
      <c r="B33" s="13" t="s">
        <v>160</v>
      </c>
      <c r="C33" s="13" t="s">
        <v>56</v>
      </c>
      <c r="D33" s="7" t="s">
        <v>57</v>
      </c>
      <c r="E33" s="8" t="s">
        <v>41</v>
      </c>
      <c r="F33" s="22">
        <f>'[3]MEMORIA DE CALCULO'!I90</f>
        <v>1</v>
      </c>
      <c r="G33" s="53">
        <v>1020.59</v>
      </c>
      <c r="H33" s="53">
        <f t="shared" ref="H33:H42" si="4">ROUND(G33*$G$8+G33,2)</f>
        <v>1275.74</v>
      </c>
      <c r="I33" s="39">
        <f t="shared" ref="I33:I42" si="5">+H33*F33</f>
        <v>1275.74</v>
      </c>
    </row>
    <row r="34" spans="1:11" ht="16.5">
      <c r="A34" s="10" t="s">
        <v>28</v>
      </c>
      <c r="B34" s="13" t="s">
        <v>160</v>
      </c>
      <c r="C34" s="13" t="s">
        <v>81</v>
      </c>
      <c r="D34" s="7" t="s">
        <v>82</v>
      </c>
      <c r="E34" s="8" t="s">
        <v>41</v>
      </c>
      <c r="F34" s="22">
        <f>'[3]MEMORIA DE CALCULO'!I93</f>
        <v>23</v>
      </c>
      <c r="G34" s="53">
        <v>5.08</v>
      </c>
      <c r="H34" s="53">
        <f t="shared" si="4"/>
        <v>6.35</v>
      </c>
      <c r="I34" s="39">
        <f t="shared" si="5"/>
        <v>146.04999999999998</v>
      </c>
      <c r="J34" s="11" t="s">
        <v>170</v>
      </c>
      <c r="K34" s="11" t="s">
        <v>170</v>
      </c>
    </row>
    <row r="35" spans="1:11" ht="24.75">
      <c r="A35" s="10" t="s">
        <v>29</v>
      </c>
      <c r="B35" s="13" t="s">
        <v>160</v>
      </c>
      <c r="C35" s="15" t="s">
        <v>108</v>
      </c>
      <c r="D35" s="7" t="s">
        <v>107</v>
      </c>
      <c r="E35" s="8" t="s">
        <v>43</v>
      </c>
      <c r="F35" s="22">
        <f>'[3]MEMORIA DE CALCULO'!I96</f>
        <v>168</v>
      </c>
      <c r="G35" s="53">
        <v>3.85</v>
      </c>
      <c r="H35" s="53">
        <f t="shared" si="4"/>
        <v>4.8099999999999996</v>
      </c>
      <c r="I35" s="39">
        <f t="shared" si="5"/>
        <v>808.07999999999993</v>
      </c>
      <c r="J35" s="11" t="s">
        <v>171</v>
      </c>
      <c r="K35" s="11" t="s">
        <v>191</v>
      </c>
    </row>
    <row r="36" spans="1:11" ht="24.75">
      <c r="A36" s="10" t="s">
        <v>30</v>
      </c>
      <c r="B36" s="13" t="s">
        <v>160</v>
      </c>
      <c r="C36" s="13" t="s">
        <v>106</v>
      </c>
      <c r="D36" s="7" t="s">
        <v>105</v>
      </c>
      <c r="E36" s="8" t="s">
        <v>43</v>
      </c>
      <c r="F36" s="22">
        <f>'[3]MEMORIA DE CALCULO'!I99</f>
        <v>225</v>
      </c>
      <c r="G36" s="53">
        <v>10.78</v>
      </c>
      <c r="H36" s="53">
        <f t="shared" si="4"/>
        <v>13.48</v>
      </c>
      <c r="I36" s="39">
        <f t="shared" si="5"/>
        <v>3033</v>
      </c>
      <c r="J36" s="11" t="s">
        <v>172</v>
      </c>
      <c r="K36" s="11" t="s">
        <v>192</v>
      </c>
    </row>
    <row r="37" spans="1:11" ht="16.5">
      <c r="A37" s="10" t="s">
        <v>31</v>
      </c>
      <c r="B37" s="13" t="s">
        <v>160</v>
      </c>
      <c r="C37" s="13" t="s">
        <v>77</v>
      </c>
      <c r="D37" s="7" t="s">
        <v>78</v>
      </c>
      <c r="E37" s="8" t="s">
        <v>41</v>
      </c>
      <c r="F37" s="22">
        <f>'[3]MEMORIA DE CALCULO'!I102</f>
        <v>2</v>
      </c>
      <c r="G37" s="53">
        <v>14.38</v>
      </c>
      <c r="H37" s="53">
        <f t="shared" si="4"/>
        <v>17.98</v>
      </c>
      <c r="I37" s="39">
        <f t="shared" si="5"/>
        <v>35.96</v>
      </c>
      <c r="J37" s="11" t="s">
        <v>173</v>
      </c>
      <c r="K37" s="11" t="s">
        <v>193</v>
      </c>
    </row>
    <row r="38" spans="1:11" ht="24.75">
      <c r="A38" s="10" t="s">
        <v>32</v>
      </c>
      <c r="B38" s="13" t="s">
        <v>160</v>
      </c>
      <c r="C38" s="13" t="s">
        <v>73</v>
      </c>
      <c r="D38" s="7" t="s">
        <v>74</v>
      </c>
      <c r="E38" s="8" t="s">
        <v>43</v>
      </c>
      <c r="F38" s="22">
        <f>'[3]MEMORIA DE CALCULO'!I105</f>
        <v>35</v>
      </c>
      <c r="G38" s="53">
        <v>7.39</v>
      </c>
      <c r="H38" s="53">
        <f t="shared" si="4"/>
        <v>9.24</v>
      </c>
      <c r="I38" s="39">
        <f t="shared" si="5"/>
        <v>323.40000000000003</v>
      </c>
      <c r="J38" s="11" t="s">
        <v>174</v>
      </c>
      <c r="K38" s="11" t="s">
        <v>194</v>
      </c>
    </row>
    <row r="39" spans="1:11" ht="24.75">
      <c r="A39" s="10" t="s">
        <v>33</v>
      </c>
      <c r="B39" s="13" t="s">
        <v>160</v>
      </c>
      <c r="C39" s="13" t="s">
        <v>75</v>
      </c>
      <c r="D39" s="7" t="s">
        <v>76</v>
      </c>
      <c r="E39" s="8" t="s">
        <v>41</v>
      </c>
      <c r="F39" s="22">
        <f>'[3]MEMORIA DE CALCULO'!I108</f>
        <v>2</v>
      </c>
      <c r="G39" s="53">
        <v>134.93</v>
      </c>
      <c r="H39" s="53">
        <f t="shared" si="4"/>
        <v>168.66</v>
      </c>
      <c r="I39" s="39">
        <f t="shared" si="5"/>
        <v>337.32</v>
      </c>
      <c r="J39" s="11" t="s">
        <v>175</v>
      </c>
      <c r="K39" s="11" t="s">
        <v>195</v>
      </c>
    </row>
    <row r="40" spans="1:11" ht="16.5">
      <c r="A40" s="10" t="s">
        <v>34</v>
      </c>
      <c r="B40" s="13" t="s">
        <v>160</v>
      </c>
      <c r="C40" s="13" t="s">
        <v>88</v>
      </c>
      <c r="D40" s="7" t="s">
        <v>89</v>
      </c>
      <c r="E40" s="8" t="s">
        <v>41</v>
      </c>
      <c r="F40" s="22">
        <f>'[3]MEMORIA DE CALCULO'!I111</f>
        <v>2</v>
      </c>
      <c r="G40" s="53">
        <v>56.11</v>
      </c>
      <c r="H40" s="53">
        <f t="shared" si="4"/>
        <v>70.14</v>
      </c>
      <c r="I40" s="39">
        <f t="shared" si="5"/>
        <v>140.28</v>
      </c>
      <c r="J40" s="11" t="s">
        <v>176</v>
      </c>
      <c r="K40" s="11" t="s">
        <v>196</v>
      </c>
    </row>
    <row r="41" spans="1:11" ht="16.5">
      <c r="A41" s="10" t="s">
        <v>35</v>
      </c>
      <c r="B41" s="13" t="s">
        <v>160</v>
      </c>
      <c r="C41" s="13" t="s">
        <v>58</v>
      </c>
      <c r="D41" s="7" t="s">
        <v>59</v>
      </c>
      <c r="E41" s="8" t="s">
        <v>41</v>
      </c>
      <c r="F41" s="22">
        <f>'[3]MEMORIA DE CALCULO'!I115</f>
        <v>4</v>
      </c>
      <c r="G41" s="53">
        <v>242.33</v>
      </c>
      <c r="H41" s="53">
        <f t="shared" si="4"/>
        <v>302.91000000000003</v>
      </c>
      <c r="I41" s="39">
        <f t="shared" si="5"/>
        <v>1211.6400000000001</v>
      </c>
      <c r="J41" s="11" t="s">
        <v>177</v>
      </c>
      <c r="K41" s="11" t="s">
        <v>197</v>
      </c>
    </row>
    <row r="42" spans="1:11" ht="24.75">
      <c r="A42" s="10" t="s">
        <v>36</v>
      </c>
      <c r="B42" s="13" t="s">
        <v>160</v>
      </c>
      <c r="C42" s="13" t="s">
        <v>79</v>
      </c>
      <c r="D42" s="7" t="s">
        <v>80</v>
      </c>
      <c r="E42" s="8" t="s">
        <v>41</v>
      </c>
      <c r="F42" s="22">
        <f>'[3]MEMORIA DE CALCULO'!I118</f>
        <v>1</v>
      </c>
      <c r="G42" s="53">
        <v>51.83</v>
      </c>
      <c r="H42" s="53">
        <f t="shared" si="4"/>
        <v>64.790000000000006</v>
      </c>
      <c r="I42" s="39">
        <f t="shared" si="5"/>
        <v>64.790000000000006</v>
      </c>
      <c r="J42" s="11" t="s">
        <v>178</v>
      </c>
      <c r="K42" s="11">
        <v>51.44</v>
      </c>
    </row>
    <row r="43" spans="1:11">
      <c r="A43" s="9">
        <v>8</v>
      </c>
      <c r="B43" s="20"/>
      <c r="C43" s="12"/>
      <c r="D43" s="6" t="s">
        <v>61</v>
      </c>
      <c r="E43" s="20"/>
      <c r="F43" s="21"/>
      <c r="G43" s="51"/>
      <c r="H43" s="52"/>
      <c r="I43" s="38">
        <f>SUM(I44:I44)</f>
        <v>377.61800000000005</v>
      </c>
    </row>
    <row r="44" spans="1:11" ht="16.5">
      <c r="A44" s="10" t="s">
        <v>37</v>
      </c>
      <c r="B44" s="13" t="s">
        <v>160</v>
      </c>
      <c r="C44" s="13" t="s">
        <v>90</v>
      </c>
      <c r="D44" s="7" t="s">
        <v>91</v>
      </c>
      <c r="E44" s="8" t="s">
        <v>55</v>
      </c>
      <c r="F44" s="22">
        <f>'[3]MEMORIA DE CALCULO'!I122</f>
        <v>27.05</v>
      </c>
      <c r="G44" s="53">
        <v>11.17</v>
      </c>
      <c r="H44" s="53">
        <f>ROUND(G44*$G$8+G44,2)</f>
        <v>13.96</v>
      </c>
      <c r="I44" s="39">
        <f>+H44*F44</f>
        <v>377.61800000000005</v>
      </c>
      <c r="J44" s="11" t="s">
        <v>179</v>
      </c>
      <c r="K44" s="11">
        <v>11.17</v>
      </c>
    </row>
    <row r="45" spans="1:11">
      <c r="A45" s="9">
        <v>9</v>
      </c>
      <c r="B45" s="20"/>
      <c r="C45" s="12"/>
      <c r="D45" s="6" t="s">
        <v>62</v>
      </c>
      <c r="E45" s="20"/>
      <c r="F45" s="21"/>
      <c r="G45" s="51"/>
      <c r="H45" s="52"/>
      <c r="I45" s="38">
        <f>SUM(I46:I48)</f>
        <v>23859.26</v>
      </c>
    </row>
    <row r="46" spans="1:11" ht="16.5">
      <c r="A46" s="10" t="s">
        <v>38</v>
      </c>
      <c r="B46" s="13"/>
      <c r="C46" s="15" t="s">
        <v>63</v>
      </c>
      <c r="D46" s="7" t="s">
        <v>117</v>
      </c>
      <c r="E46" s="8" t="s">
        <v>65</v>
      </c>
      <c r="F46" s="22">
        <f>'[3]MEMORIA DE CALCULO'!I125</f>
        <v>2</v>
      </c>
      <c r="G46" s="53">
        <v>5210.3999999999996</v>
      </c>
      <c r="H46" s="53">
        <f t="shared" ref="H46:H50" si="6">ROUND(G46*$G$8+G46,2)</f>
        <v>6513</v>
      </c>
      <c r="I46" s="39">
        <f>+H46*F46</f>
        <v>13026</v>
      </c>
    </row>
    <row r="47" spans="1:11" ht="16.5">
      <c r="A47" s="10" t="s">
        <v>39</v>
      </c>
      <c r="B47" s="13"/>
      <c r="C47" s="15" t="s">
        <v>63</v>
      </c>
      <c r="D47" s="7" t="s">
        <v>118</v>
      </c>
      <c r="E47" s="8" t="s">
        <v>65</v>
      </c>
      <c r="F47" s="22">
        <f>'[3]MEMORIA DE CALCULO'!I128</f>
        <v>2</v>
      </c>
      <c r="G47" s="53">
        <v>3933.46</v>
      </c>
      <c r="H47" s="53">
        <f t="shared" si="6"/>
        <v>4916.83</v>
      </c>
      <c r="I47" s="39">
        <f>+H47*F47</f>
        <v>9833.66</v>
      </c>
    </row>
    <row r="48" spans="1:11" ht="16.5">
      <c r="A48" s="10" t="s">
        <v>40</v>
      </c>
      <c r="B48" s="13"/>
      <c r="C48" s="15" t="s">
        <v>63</v>
      </c>
      <c r="D48" s="7" t="s">
        <v>137</v>
      </c>
      <c r="E48" s="8" t="s">
        <v>65</v>
      </c>
      <c r="F48" s="22">
        <f>'[3]MEMORIA DE CALCULO'!I131</f>
        <v>8</v>
      </c>
      <c r="G48" s="53">
        <v>99.96</v>
      </c>
      <c r="H48" s="53">
        <f t="shared" si="6"/>
        <v>124.95</v>
      </c>
      <c r="I48" s="39">
        <f>+H48*F48</f>
        <v>999.6</v>
      </c>
    </row>
    <row r="49" spans="1:11">
      <c r="A49" s="9">
        <v>10</v>
      </c>
      <c r="B49" s="20"/>
      <c r="C49" s="12"/>
      <c r="D49" s="6" t="s">
        <v>64</v>
      </c>
      <c r="E49" s="20"/>
      <c r="F49" s="21"/>
      <c r="G49" s="51"/>
      <c r="H49" s="52"/>
      <c r="I49" s="38">
        <f>SUM(I50)</f>
        <v>257.45</v>
      </c>
    </row>
    <row r="50" spans="1:11" ht="16.5">
      <c r="A50" s="10" t="s">
        <v>42</v>
      </c>
      <c r="B50" s="13" t="s">
        <v>160</v>
      </c>
      <c r="C50" s="15" t="s">
        <v>98</v>
      </c>
      <c r="D50" s="7" t="s">
        <v>99</v>
      </c>
      <c r="E50" s="8" t="s">
        <v>13</v>
      </c>
      <c r="F50" s="22">
        <f>'[3]MEMORIA DE CALCULO'!I135</f>
        <v>95</v>
      </c>
      <c r="G50" s="53">
        <v>2.17</v>
      </c>
      <c r="H50" s="53">
        <f t="shared" si="6"/>
        <v>2.71</v>
      </c>
      <c r="I50" s="39">
        <f>+H50*F50</f>
        <v>257.45</v>
      </c>
      <c r="K50" s="11">
        <v>2.14</v>
      </c>
    </row>
    <row r="51" spans="1:11">
      <c r="A51" s="361" t="s">
        <v>138</v>
      </c>
      <c r="B51" s="362"/>
      <c r="C51" s="362"/>
      <c r="D51" s="362"/>
      <c r="E51" s="362"/>
      <c r="F51" s="362"/>
      <c r="G51" s="362"/>
      <c r="H51" s="363"/>
      <c r="I51" s="40" t="e">
        <f>SUM(I12:I50)/2</f>
        <v>#REF!</v>
      </c>
    </row>
  </sheetData>
  <mergeCells count="5">
    <mergeCell ref="A5:G5"/>
    <mergeCell ref="B11:I11"/>
    <mergeCell ref="A51:H51"/>
    <mergeCell ref="B8:C8"/>
    <mergeCell ref="A9:I9"/>
  </mergeCells>
  <pageMargins left="0.43307086614173229" right="0.14000000000000001" top="0.35433070866141736" bottom="0.35433070866141736" header="0.31496062992125984" footer="0.15748031496062992"/>
  <pageSetup paperSize="9" scale="80" orientation="portrait" verticalDpi="4294967294" r:id="rId1"/>
  <headerFooter>
    <oddFooter>&amp;L&amp;P de &amp;N</oddFooter>
  </headerFooter>
  <ignoredErrors>
    <ignoredError sqref="C50 C16:C44" numberStoredAsText="1"/>
    <ignoredError sqref="I12:I4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30" zoomScaleSheetLayoutView="100" workbookViewId="0">
      <selection activeCell="B12" sqref="B12"/>
    </sheetView>
  </sheetViews>
  <sheetFormatPr defaultColWidth="9.33203125" defaultRowHeight="12.75"/>
  <cols>
    <col min="1" max="1" width="13.33203125" style="121" customWidth="1"/>
    <col min="2" max="2" width="69" style="123" customWidth="1"/>
    <col min="3" max="3" width="5.83203125" style="123" customWidth="1"/>
    <col min="4" max="4" width="9" style="123" customWidth="1"/>
    <col min="5" max="5" width="10.5" style="123" customWidth="1"/>
    <col min="6" max="6" width="8.6640625" style="123" customWidth="1"/>
    <col min="7" max="16384" width="9.33203125" style="123"/>
  </cols>
  <sheetData>
    <row r="1" spans="1:8" ht="97.9" customHeight="1">
      <c r="B1" s="121"/>
      <c r="C1" s="121"/>
      <c r="D1" s="121"/>
      <c r="E1" s="121"/>
      <c r="F1" s="60"/>
      <c r="G1" s="60"/>
      <c r="H1" s="60"/>
    </row>
    <row r="2" spans="1:8">
      <c r="A2" s="298" t="s">
        <v>199</v>
      </c>
      <c r="B2" s="122"/>
      <c r="C2" s="122"/>
      <c r="D2" s="122"/>
      <c r="E2" s="122"/>
      <c r="F2" s="122"/>
      <c r="G2" s="54"/>
      <c r="H2" s="56"/>
    </row>
    <row r="3" spans="1:8">
      <c r="A3" s="301" t="s">
        <v>282</v>
      </c>
      <c r="G3" s="57"/>
      <c r="H3" s="59"/>
    </row>
    <row r="4" spans="1:8">
      <c r="A4" s="301" t="s">
        <v>283</v>
      </c>
      <c r="G4" s="124"/>
      <c r="H4" s="61"/>
    </row>
    <row r="5" spans="1:8">
      <c r="A5" s="301" t="s">
        <v>281</v>
      </c>
      <c r="G5" s="124"/>
      <c r="H5" s="61"/>
    </row>
    <row r="6" spans="1:8" ht="24.75" customHeight="1">
      <c r="A6" s="301" t="s">
        <v>284</v>
      </c>
      <c r="B6" s="116"/>
      <c r="C6" s="116"/>
      <c r="D6" s="116"/>
      <c r="E6" s="116"/>
      <c r="F6" s="116"/>
      <c r="G6" s="116"/>
      <c r="H6" s="61"/>
    </row>
    <row r="7" spans="1:8">
      <c r="A7" s="365" t="s">
        <v>100</v>
      </c>
      <c r="B7" s="365"/>
      <c r="C7" s="365"/>
      <c r="D7" s="365"/>
      <c r="E7" s="365"/>
      <c r="F7" s="365"/>
      <c r="G7" s="365"/>
      <c r="H7" s="366"/>
    </row>
    <row r="8" spans="1:8">
      <c r="A8" s="364"/>
      <c r="B8" s="364"/>
      <c r="C8" s="364"/>
      <c r="D8" s="364"/>
      <c r="E8" s="364"/>
      <c r="F8" s="364"/>
      <c r="G8" s="141"/>
      <c r="H8" s="142"/>
    </row>
    <row r="9" spans="1:8">
      <c r="A9" s="66" t="s">
        <v>285</v>
      </c>
      <c r="B9" s="66" t="s">
        <v>101</v>
      </c>
      <c r="C9" s="117" t="s">
        <v>65</v>
      </c>
      <c r="D9" s="118" t="s">
        <v>52</v>
      </c>
      <c r="E9" s="118" t="s">
        <v>66</v>
      </c>
      <c r="F9" s="118" t="s">
        <v>67</v>
      </c>
      <c r="G9" s="118" t="s">
        <v>68</v>
      </c>
      <c r="H9" s="118" t="s">
        <v>69</v>
      </c>
    </row>
    <row r="10" spans="1:8">
      <c r="A10" s="139" t="s">
        <v>303</v>
      </c>
      <c r="B10" s="143" t="s">
        <v>8</v>
      </c>
      <c r="C10" s="144"/>
      <c r="D10" s="144"/>
      <c r="E10" s="144"/>
      <c r="F10" s="145"/>
      <c r="G10" s="119"/>
      <c r="H10" s="119"/>
    </row>
    <row r="11" spans="1:8" ht="25.5">
      <c r="A11" s="137" t="s">
        <v>14</v>
      </c>
      <c r="B11" s="134" t="s">
        <v>286</v>
      </c>
      <c r="C11" s="119" t="s">
        <v>15</v>
      </c>
      <c r="D11" s="118"/>
      <c r="E11" s="118"/>
      <c r="F11" s="118"/>
      <c r="G11" s="118"/>
      <c r="H11" s="126">
        <f>SUM(H12:H13)</f>
        <v>6</v>
      </c>
    </row>
    <row r="12" spans="1:8">
      <c r="A12" s="137"/>
      <c r="B12" s="146" t="s">
        <v>104</v>
      </c>
      <c r="C12" s="119"/>
      <c r="D12" s="120">
        <v>3</v>
      </c>
      <c r="E12" s="120">
        <v>2</v>
      </c>
      <c r="F12" s="120"/>
      <c r="G12" s="120">
        <v>1</v>
      </c>
      <c r="H12" s="120">
        <f>G12*E12*D12</f>
        <v>6</v>
      </c>
    </row>
    <row r="13" spans="1:8">
      <c r="A13" s="137"/>
      <c r="B13" s="146"/>
      <c r="C13" s="119"/>
      <c r="D13" s="118"/>
      <c r="E13" s="118"/>
      <c r="F13" s="118"/>
      <c r="G13" s="118"/>
      <c r="H13" s="126"/>
    </row>
    <row r="14" spans="1:8" ht="25.5">
      <c r="A14" s="137" t="s">
        <v>16</v>
      </c>
      <c r="B14" s="146" t="s">
        <v>212</v>
      </c>
      <c r="C14" s="119" t="s">
        <v>15</v>
      </c>
      <c r="D14" s="118"/>
      <c r="E14" s="118"/>
      <c r="F14" s="118"/>
      <c r="G14" s="118"/>
      <c r="H14" s="126">
        <f>SUM(H15:H16)</f>
        <v>20</v>
      </c>
    </row>
    <row r="15" spans="1:8">
      <c r="A15" s="137"/>
      <c r="B15" s="146" t="s">
        <v>104</v>
      </c>
      <c r="C15" s="119"/>
      <c r="D15" s="120">
        <v>4</v>
      </c>
      <c r="E15" s="120">
        <v>5</v>
      </c>
      <c r="F15" s="120"/>
      <c r="G15" s="120">
        <v>1</v>
      </c>
      <c r="H15" s="120">
        <f>G15*E15*D15</f>
        <v>20</v>
      </c>
    </row>
    <row r="16" spans="1:8">
      <c r="A16" s="137"/>
      <c r="B16" s="146"/>
      <c r="C16" s="119"/>
      <c r="D16" s="120"/>
      <c r="E16" s="120"/>
      <c r="F16" s="120"/>
      <c r="G16" s="120"/>
      <c r="H16" s="120"/>
    </row>
    <row r="17" spans="1:8" ht="25.5">
      <c r="A17" s="137" t="s">
        <v>216</v>
      </c>
      <c r="B17" s="146" t="s">
        <v>213</v>
      </c>
      <c r="C17" s="119" t="s">
        <v>43</v>
      </c>
      <c r="D17" s="118"/>
      <c r="E17" s="118"/>
      <c r="F17" s="118"/>
      <c r="G17" s="118"/>
      <c r="H17" s="126">
        <f>SUM(H18:H19)</f>
        <v>26</v>
      </c>
    </row>
    <row r="18" spans="1:8">
      <c r="A18" s="137"/>
      <c r="B18" s="146" t="s">
        <v>390</v>
      </c>
      <c r="C18" s="119"/>
      <c r="D18" s="120">
        <f>4+4+3+3</f>
        <v>14</v>
      </c>
      <c r="E18" s="120"/>
      <c r="F18" s="120"/>
      <c r="G18" s="120">
        <v>1</v>
      </c>
      <c r="H18" s="120">
        <f>G18*D18</f>
        <v>14</v>
      </c>
    </row>
    <row r="19" spans="1:8">
      <c r="A19" s="137"/>
      <c r="B19" s="146" t="s">
        <v>391</v>
      </c>
      <c r="C19" s="119"/>
      <c r="D19" s="120">
        <f>3+3+3+3</f>
        <v>12</v>
      </c>
      <c r="E19" s="120"/>
      <c r="F19" s="120"/>
      <c r="G19" s="120">
        <v>1</v>
      </c>
      <c r="H19" s="120">
        <f>G19*D19</f>
        <v>12</v>
      </c>
    </row>
    <row r="20" spans="1:8">
      <c r="A20" s="137"/>
      <c r="B20" s="146"/>
      <c r="C20" s="119"/>
      <c r="D20" s="118"/>
      <c r="E20" s="118"/>
      <c r="F20" s="118"/>
      <c r="G20" s="118"/>
      <c r="H20" s="126"/>
    </row>
    <row r="21" spans="1:8">
      <c r="A21" s="137" t="s">
        <v>217</v>
      </c>
      <c r="B21" s="134" t="s">
        <v>295</v>
      </c>
      <c r="C21" s="119" t="s">
        <v>15</v>
      </c>
      <c r="D21" s="118"/>
      <c r="E21" s="118"/>
      <c r="F21" s="118"/>
      <c r="G21" s="118"/>
      <c r="H21" s="126">
        <f>SUM(H22:H23)</f>
        <v>52</v>
      </c>
    </row>
    <row r="22" spans="1:8">
      <c r="A22" s="137"/>
      <c r="B22" s="146" t="s">
        <v>390</v>
      </c>
      <c r="C22" s="119"/>
      <c r="D22" s="120">
        <f>4+4+3+3</f>
        <v>14</v>
      </c>
      <c r="E22" s="120">
        <v>2</v>
      </c>
      <c r="F22" s="120"/>
      <c r="G22" s="120">
        <v>1</v>
      </c>
      <c r="H22" s="120">
        <f>G22*E22*D22</f>
        <v>28</v>
      </c>
    </row>
    <row r="23" spans="1:8">
      <c r="A23" s="152"/>
      <c r="B23" s="146" t="s">
        <v>391</v>
      </c>
      <c r="C23" s="119"/>
      <c r="D23" s="120">
        <f>3+3+3+3</f>
        <v>12</v>
      </c>
      <c r="E23" s="120">
        <v>2</v>
      </c>
      <c r="F23" s="120"/>
      <c r="G23" s="120">
        <v>1</v>
      </c>
      <c r="H23" s="120">
        <f>G23*E23*D23</f>
        <v>24</v>
      </c>
    </row>
    <row r="24" spans="1:8">
      <c r="A24" s="152"/>
      <c r="B24" s="146"/>
      <c r="C24" s="119"/>
      <c r="D24" s="120"/>
      <c r="E24" s="120"/>
      <c r="F24" s="120"/>
      <c r="G24" s="120"/>
      <c r="H24" s="120"/>
    </row>
    <row r="25" spans="1:8">
      <c r="A25" s="139" t="s">
        <v>304</v>
      </c>
      <c r="B25" s="143" t="s">
        <v>389</v>
      </c>
      <c r="C25" s="144"/>
      <c r="D25" s="147"/>
      <c r="E25" s="147"/>
      <c r="F25" s="148"/>
      <c r="G25" s="120"/>
      <c r="H25" s="120"/>
    </row>
    <row r="26" spans="1:8" ht="63.75">
      <c r="A26" s="137" t="s">
        <v>17</v>
      </c>
      <c r="B26" s="134" t="s">
        <v>297</v>
      </c>
      <c r="C26" s="119" t="s">
        <v>70</v>
      </c>
      <c r="D26" s="118"/>
      <c r="E26" s="118"/>
      <c r="F26" s="118"/>
      <c r="G26" s="118"/>
      <c r="H26" s="126">
        <f>SUM(H27:H28)</f>
        <v>61.25</v>
      </c>
    </row>
    <row r="27" spans="1:8">
      <c r="A27" s="137"/>
      <c r="B27" s="146" t="s">
        <v>119</v>
      </c>
      <c r="C27" s="119"/>
      <c r="D27" s="120">
        <v>3.5</v>
      </c>
      <c r="E27" s="120">
        <v>3.5</v>
      </c>
      <c r="F27" s="120">
        <v>2.5</v>
      </c>
      <c r="G27" s="120">
        <v>1</v>
      </c>
      <c r="H27" s="120">
        <f>G27*F27*E27*D27</f>
        <v>30.625</v>
      </c>
    </row>
    <row r="28" spans="1:8">
      <c r="A28" s="137"/>
      <c r="B28" s="146" t="s">
        <v>120</v>
      </c>
      <c r="C28" s="119"/>
      <c r="D28" s="120">
        <v>3.5</v>
      </c>
      <c r="E28" s="120">
        <v>3.5</v>
      </c>
      <c r="F28" s="120">
        <v>2.5</v>
      </c>
      <c r="G28" s="120">
        <v>1</v>
      </c>
      <c r="H28" s="120">
        <f t="shared" ref="H28" si="0">G28*F28*E28*D28</f>
        <v>30.625</v>
      </c>
    </row>
    <row r="29" spans="1:8">
      <c r="A29" s="137"/>
      <c r="B29" s="146"/>
      <c r="C29" s="119"/>
      <c r="D29" s="120"/>
      <c r="E29" s="120"/>
      <c r="F29" s="120"/>
      <c r="G29" s="120"/>
      <c r="H29" s="120"/>
    </row>
    <row r="30" spans="1:8" ht="38.25">
      <c r="A30" s="137" t="s">
        <v>19</v>
      </c>
      <c r="B30" s="134" t="s">
        <v>299</v>
      </c>
      <c r="C30" s="119" t="s">
        <v>15</v>
      </c>
      <c r="D30" s="118"/>
      <c r="E30" s="118"/>
      <c r="F30" s="118"/>
      <c r="G30" s="118"/>
      <c r="H30" s="126">
        <f>SUM(H31:H32)</f>
        <v>32</v>
      </c>
    </row>
    <row r="31" spans="1:8">
      <c r="A31" s="137"/>
      <c r="B31" s="146" t="s">
        <v>225</v>
      </c>
      <c r="C31" s="119"/>
      <c r="D31" s="120">
        <v>4</v>
      </c>
      <c r="E31" s="120">
        <v>4</v>
      </c>
      <c r="F31" s="120"/>
      <c r="G31" s="120">
        <v>2</v>
      </c>
      <c r="H31" s="120">
        <f>G31*E31*D31</f>
        <v>32</v>
      </c>
    </row>
    <row r="32" spans="1:8">
      <c r="A32" s="137"/>
      <c r="B32" s="146"/>
      <c r="C32" s="119"/>
      <c r="D32" s="120"/>
      <c r="E32" s="120"/>
      <c r="F32" s="120"/>
      <c r="G32" s="120"/>
      <c r="H32" s="120"/>
    </row>
    <row r="33" spans="1:8" ht="51">
      <c r="A33" s="194" t="s">
        <v>198</v>
      </c>
      <c r="B33" s="134" t="s">
        <v>301</v>
      </c>
      <c r="C33" s="133" t="s">
        <v>70</v>
      </c>
      <c r="D33" s="118"/>
      <c r="E33" s="118"/>
      <c r="F33" s="118"/>
      <c r="G33" s="118"/>
      <c r="H33" s="126">
        <f>SUM(H34:H36)</f>
        <v>48.3</v>
      </c>
    </row>
    <row r="34" spans="1:8">
      <c r="A34" s="137"/>
      <c r="B34" s="146" t="s">
        <v>119</v>
      </c>
      <c r="C34" s="119"/>
      <c r="D34" s="120">
        <v>3.5</v>
      </c>
      <c r="E34" s="120">
        <v>3.5</v>
      </c>
      <c r="F34" s="120">
        <v>2.5</v>
      </c>
      <c r="G34" s="120">
        <v>1</v>
      </c>
      <c r="H34" s="120">
        <f>G34*F34*E34*D34</f>
        <v>30.625</v>
      </c>
    </row>
    <row r="35" spans="1:8">
      <c r="A35" s="137"/>
      <c r="B35" s="146" t="s">
        <v>120</v>
      </c>
      <c r="C35" s="119"/>
      <c r="D35" s="120">
        <v>3.5</v>
      </c>
      <c r="E35" s="120">
        <v>3.5</v>
      </c>
      <c r="F35" s="120">
        <v>2.5</v>
      </c>
      <c r="G35" s="120">
        <v>1</v>
      </c>
      <c r="H35" s="120">
        <f t="shared" ref="H35" si="1">G35*F35*E35*D35</f>
        <v>30.625</v>
      </c>
    </row>
    <row r="36" spans="1:8">
      <c r="A36" s="137"/>
      <c r="B36" s="146" t="s">
        <v>200</v>
      </c>
      <c r="C36" s="119"/>
      <c r="D36" s="120"/>
      <c r="E36" s="120"/>
      <c r="F36" s="120"/>
      <c r="G36" s="120"/>
      <c r="H36" s="120">
        <v>-12.95</v>
      </c>
    </row>
    <row r="37" spans="1:8" ht="38.25">
      <c r="A37" s="194" t="s">
        <v>218</v>
      </c>
      <c r="B37" s="134" t="s">
        <v>305</v>
      </c>
      <c r="C37" s="133" t="s">
        <v>55</v>
      </c>
      <c r="D37" s="118"/>
      <c r="E37" s="118"/>
      <c r="F37" s="118"/>
      <c r="G37" s="118"/>
      <c r="H37" s="126">
        <f>SUM(H38:H39)</f>
        <v>48</v>
      </c>
    </row>
    <row r="38" spans="1:8">
      <c r="A38" s="137"/>
      <c r="B38" s="146" t="s">
        <v>201</v>
      </c>
      <c r="C38" s="119"/>
      <c r="D38" s="120">
        <v>12</v>
      </c>
      <c r="E38" s="120">
        <v>2</v>
      </c>
      <c r="F38" s="120"/>
      <c r="G38" s="120">
        <v>1</v>
      </c>
      <c r="H38" s="120">
        <f>G38*E38*D38</f>
        <v>24</v>
      </c>
    </row>
    <row r="39" spans="1:8">
      <c r="A39" s="137"/>
      <c r="B39" s="146" t="s">
        <v>202</v>
      </c>
      <c r="C39" s="119"/>
      <c r="D39" s="120">
        <v>12</v>
      </c>
      <c r="E39" s="120">
        <v>2</v>
      </c>
      <c r="F39" s="120"/>
      <c r="G39" s="120">
        <v>1</v>
      </c>
      <c r="H39" s="120">
        <f>G39*E39*D39</f>
        <v>24</v>
      </c>
    </row>
    <row r="40" spans="1:8">
      <c r="A40" s="139" t="s">
        <v>307</v>
      </c>
      <c r="B40" s="143" t="s">
        <v>116</v>
      </c>
      <c r="C40" s="144"/>
      <c r="D40" s="147"/>
      <c r="E40" s="147"/>
      <c r="F40" s="148"/>
      <c r="G40" s="120"/>
      <c r="H40" s="120"/>
    </row>
    <row r="41" spans="1:8" ht="29.25" customHeight="1">
      <c r="A41" s="194" t="s">
        <v>18</v>
      </c>
      <c r="B41" s="134" t="s">
        <v>308</v>
      </c>
      <c r="C41" s="133" t="s">
        <v>55</v>
      </c>
      <c r="D41" s="118"/>
      <c r="E41" s="118"/>
      <c r="F41" s="118"/>
      <c r="G41" s="118"/>
      <c r="H41" s="126">
        <f>SUM(H42:H43)</f>
        <v>3.5999999999999996</v>
      </c>
    </row>
    <row r="42" spans="1:8">
      <c r="A42" s="137"/>
      <c r="B42" s="146" t="s">
        <v>121</v>
      </c>
      <c r="C42" s="119"/>
      <c r="D42" s="120">
        <v>2.2999999999999998</v>
      </c>
      <c r="E42" s="120">
        <v>2.5</v>
      </c>
      <c r="F42" s="120">
        <v>0.3</v>
      </c>
      <c r="G42" s="120">
        <v>1</v>
      </c>
      <c r="H42" s="120">
        <f t="shared" ref="H42:H43" si="2">G42*F42*E42*D42</f>
        <v>1.7249999999999999</v>
      </c>
    </row>
    <row r="43" spans="1:8">
      <c r="A43" s="137"/>
      <c r="B43" s="146" t="s">
        <v>122</v>
      </c>
      <c r="C43" s="119"/>
      <c r="D43" s="120">
        <v>2.5</v>
      </c>
      <c r="E43" s="120">
        <v>2.5</v>
      </c>
      <c r="F43" s="120">
        <v>0.3</v>
      </c>
      <c r="G43" s="120">
        <v>1</v>
      </c>
      <c r="H43" s="120">
        <f t="shared" si="2"/>
        <v>1.875</v>
      </c>
    </row>
    <row r="44" spans="1:8" ht="41.25" customHeight="1">
      <c r="A44" s="137" t="s">
        <v>219</v>
      </c>
      <c r="B44" s="146" t="s">
        <v>214</v>
      </c>
      <c r="C44" s="119" t="s">
        <v>55</v>
      </c>
      <c r="D44" s="119"/>
      <c r="E44" s="119"/>
      <c r="F44" s="118"/>
      <c r="G44" s="118"/>
      <c r="H44" s="126">
        <f>SUM(H45:H50)</f>
        <v>165.60000000000002</v>
      </c>
    </row>
    <row r="45" spans="1:8">
      <c r="A45" s="137"/>
      <c r="B45" s="144" t="s">
        <v>206</v>
      </c>
      <c r="C45" s="119"/>
      <c r="D45" s="120">
        <v>21.99</v>
      </c>
      <c r="E45" s="120"/>
      <c r="F45" s="120"/>
      <c r="G45" s="120">
        <v>2</v>
      </c>
      <c r="H45" s="120">
        <f>D45*G45</f>
        <v>43.98</v>
      </c>
    </row>
    <row r="46" spans="1:8">
      <c r="A46" s="137"/>
      <c r="B46" s="144" t="s">
        <v>207</v>
      </c>
      <c r="C46" s="119"/>
      <c r="D46" s="120">
        <v>20.27</v>
      </c>
      <c r="E46" s="120">
        <v>1</v>
      </c>
      <c r="F46" s="120"/>
      <c r="G46" s="120">
        <v>1</v>
      </c>
      <c r="H46" s="120">
        <f>D46*E46*G46</f>
        <v>20.27</v>
      </c>
    </row>
    <row r="47" spans="1:8">
      <c r="A47" s="137"/>
      <c r="B47" s="144" t="s">
        <v>208</v>
      </c>
      <c r="C47" s="119"/>
      <c r="D47" s="120">
        <v>11.69</v>
      </c>
      <c r="E47" s="120"/>
      <c r="F47" s="120"/>
      <c r="G47" s="120">
        <v>2</v>
      </c>
      <c r="H47" s="120">
        <f>D47*G47</f>
        <v>23.38</v>
      </c>
    </row>
    <row r="48" spans="1:8">
      <c r="A48" s="137"/>
      <c r="B48" s="144" t="s">
        <v>209</v>
      </c>
      <c r="C48" s="119"/>
      <c r="D48" s="120">
        <v>14.51</v>
      </c>
      <c r="E48" s="120">
        <v>1</v>
      </c>
      <c r="F48" s="120"/>
      <c r="G48" s="120">
        <v>1</v>
      </c>
      <c r="H48" s="120">
        <f>D48*E48*G48</f>
        <v>14.51</v>
      </c>
    </row>
    <row r="49" spans="1:8">
      <c r="A49" s="137"/>
      <c r="B49" s="144" t="s">
        <v>211</v>
      </c>
      <c r="C49" s="119"/>
      <c r="D49" s="120">
        <v>19.41</v>
      </c>
      <c r="E49" s="120"/>
      <c r="F49" s="120"/>
      <c r="G49" s="120">
        <v>2</v>
      </c>
      <c r="H49" s="120">
        <f>G49*D49</f>
        <v>38.82</v>
      </c>
    </row>
    <row r="50" spans="1:8">
      <c r="A50" s="137"/>
      <c r="B50" s="144" t="s">
        <v>210</v>
      </c>
      <c r="C50" s="119"/>
      <c r="D50" s="120">
        <v>24.64</v>
      </c>
      <c r="E50" s="120">
        <v>1</v>
      </c>
      <c r="F50" s="120"/>
      <c r="G50" s="120">
        <v>1</v>
      </c>
      <c r="H50" s="120">
        <f>D50*E50*G50</f>
        <v>24.64</v>
      </c>
    </row>
    <row r="51" spans="1:8">
      <c r="A51" s="152"/>
      <c r="B51" s="144"/>
      <c r="C51" s="119"/>
      <c r="D51" s="120"/>
      <c r="E51" s="120"/>
      <c r="F51" s="120"/>
      <c r="G51" s="120"/>
      <c r="H51" s="120"/>
    </row>
    <row r="52" spans="1:8" ht="38.25">
      <c r="A52" s="119" t="s">
        <v>220</v>
      </c>
      <c r="B52" s="134" t="s">
        <v>325</v>
      </c>
      <c r="C52" s="133" t="s">
        <v>215</v>
      </c>
      <c r="D52" s="120"/>
      <c r="E52" s="120"/>
      <c r="F52" s="120"/>
      <c r="G52" s="120"/>
      <c r="H52" s="153">
        <f>SUM(H53:H55)</f>
        <v>1196.8</v>
      </c>
    </row>
    <row r="53" spans="1:8">
      <c r="A53" s="152"/>
      <c r="B53" s="144" t="s">
        <v>331</v>
      </c>
      <c r="C53" s="119"/>
      <c r="D53" s="120"/>
      <c r="E53" s="120"/>
      <c r="F53" s="120"/>
      <c r="G53" s="120"/>
      <c r="H53" s="120">
        <f>635.1</f>
        <v>635.1</v>
      </c>
    </row>
    <row r="54" spans="1:8">
      <c r="A54" s="152"/>
      <c r="B54" s="144"/>
      <c r="C54" s="119"/>
      <c r="D54" s="120"/>
      <c r="E54" s="120"/>
      <c r="F54" s="120"/>
      <c r="G54" s="120"/>
      <c r="H54" s="120">
        <v>353.7</v>
      </c>
    </row>
    <row r="55" spans="1:8">
      <c r="A55" s="152"/>
      <c r="B55" s="144"/>
      <c r="C55" s="119"/>
      <c r="D55" s="120"/>
      <c r="E55" s="120"/>
      <c r="F55" s="120"/>
      <c r="G55" s="120"/>
      <c r="H55" s="120">
        <v>208</v>
      </c>
    </row>
    <row r="56" spans="1:8">
      <c r="A56" s="152"/>
      <c r="B56" s="144"/>
      <c r="C56" s="119"/>
      <c r="D56" s="120"/>
      <c r="E56" s="120"/>
      <c r="F56" s="120"/>
      <c r="G56" s="120"/>
      <c r="H56" s="120"/>
    </row>
    <row r="57" spans="1:8" ht="38.25">
      <c r="A57" s="119" t="s">
        <v>221</v>
      </c>
      <c r="B57" s="134" t="s">
        <v>326</v>
      </c>
      <c r="C57" s="133" t="s">
        <v>215</v>
      </c>
      <c r="D57" s="120"/>
      <c r="E57" s="120"/>
      <c r="F57" s="120"/>
      <c r="G57" s="120"/>
      <c r="H57" s="153">
        <f>H58</f>
        <v>557.70000000000005</v>
      </c>
    </row>
    <row r="58" spans="1:8">
      <c r="A58" s="152"/>
      <c r="B58" s="144" t="s">
        <v>332</v>
      </c>
      <c r="C58" s="119"/>
      <c r="D58" s="120"/>
      <c r="E58" s="120"/>
      <c r="F58" s="120"/>
      <c r="G58" s="120"/>
      <c r="H58" s="120">
        <v>557.70000000000005</v>
      </c>
    </row>
    <row r="59" spans="1:8">
      <c r="A59" s="152"/>
      <c r="B59" s="144"/>
      <c r="C59" s="119"/>
      <c r="D59" s="120"/>
      <c r="E59" s="120"/>
      <c r="F59" s="120"/>
      <c r="G59" s="120"/>
      <c r="H59" s="120"/>
    </row>
    <row r="60" spans="1:8" ht="38.25">
      <c r="A60" s="119" t="s">
        <v>222</v>
      </c>
      <c r="B60" s="134" t="s">
        <v>327</v>
      </c>
      <c r="C60" s="133" t="s">
        <v>215</v>
      </c>
      <c r="D60" s="120"/>
      <c r="E60" s="120"/>
      <c r="F60" s="120"/>
      <c r="G60" s="120"/>
      <c r="H60" s="153">
        <f>H61</f>
        <v>116.5</v>
      </c>
    </row>
    <row r="61" spans="1:8">
      <c r="A61" s="152"/>
      <c r="B61" s="144" t="s">
        <v>333</v>
      </c>
      <c r="C61" s="119"/>
      <c r="D61" s="120"/>
      <c r="E61" s="120"/>
      <c r="F61" s="120"/>
      <c r="G61" s="120"/>
      <c r="H61" s="120">
        <v>116.5</v>
      </c>
    </row>
    <row r="62" spans="1:8">
      <c r="A62" s="152"/>
      <c r="B62" s="144"/>
      <c r="C62" s="119"/>
      <c r="D62" s="120"/>
      <c r="E62" s="120"/>
      <c r="F62" s="120"/>
      <c r="G62" s="120"/>
      <c r="H62" s="120"/>
    </row>
    <row r="63" spans="1:8" ht="48" customHeight="1">
      <c r="A63" s="194" t="s">
        <v>223</v>
      </c>
      <c r="B63" s="134" t="s">
        <v>311</v>
      </c>
      <c r="C63" s="133" t="s">
        <v>215</v>
      </c>
      <c r="D63" s="118"/>
      <c r="E63" s="118"/>
      <c r="F63" s="118"/>
      <c r="G63" s="118"/>
      <c r="H63" s="126">
        <f>SUM(H64:H65)</f>
        <v>437.5</v>
      </c>
    </row>
    <row r="64" spans="1:8">
      <c r="A64" s="137"/>
      <c r="B64" s="144" t="s">
        <v>334</v>
      </c>
      <c r="C64" s="119"/>
      <c r="D64" s="120"/>
      <c r="E64" s="120"/>
      <c r="F64" s="120"/>
      <c r="G64" s="120"/>
      <c r="H64" s="120">
        <v>284.39999999999998</v>
      </c>
    </row>
    <row r="65" spans="1:9">
      <c r="A65" s="137"/>
      <c r="B65" s="116"/>
      <c r="C65" s="119"/>
      <c r="D65" s="120"/>
      <c r="E65" s="120"/>
      <c r="F65" s="120"/>
      <c r="G65" s="120"/>
      <c r="H65" s="120">
        <v>153.1</v>
      </c>
    </row>
    <row r="66" spans="1:9">
      <c r="A66" s="137"/>
      <c r="B66" s="146"/>
      <c r="C66" s="119"/>
      <c r="D66" s="120"/>
      <c r="E66" s="120"/>
      <c r="F66" s="120"/>
      <c r="G66" s="120"/>
      <c r="H66" s="120"/>
    </row>
    <row r="67" spans="1:9" ht="48" customHeight="1">
      <c r="A67" s="194" t="s">
        <v>224</v>
      </c>
      <c r="B67" s="134" t="s">
        <v>313</v>
      </c>
      <c r="C67" s="133" t="s">
        <v>215</v>
      </c>
      <c r="D67" s="118"/>
      <c r="E67" s="118"/>
      <c r="F67" s="118"/>
      <c r="G67" s="118"/>
      <c r="H67" s="126">
        <f>SUM(H68:H69)</f>
        <v>868.2</v>
      </c>
    </row>
    <row r="68" spans="1:9">
      <c r="A68" s="137"/>
      <c r="B68" s="144" t="s">
        <v>335</v>
      </c>
      <c r="C68" s="119"/>
      <c r="D68" s="120"/>
      <c r="E68" s="120"/>
      <c r="F68" s="120"/>
      <c r="G68" s="120"/>
      <c r="H68" s="120">
        <v>868.2</v>
      </c>
    </row>
    <row r="69" spans="1:9">
      <c r="A69" s="137"/>
      <c r="B69" s="146"/>
      <c r="C69" s="119"/>
      <c r="D69" s="120"/>
      <c r="E69" s="120"/>
      <c r="F69" s="120"/>
      <c r="G69" s="120"/>
      <c r="H69" s="120"/>
    </row>
    <row r="70" spans="1:9" ht="48" customHeight="1">
      <c r="A70" s="194" t="s">
        <v>322</v>
      </c>
      <c r="B70" s="134" t="s">
        <v>315</v>
      </c>
      <c r="C70" s="133" t="s">
        <v>215</v>
      </c>
      <c r="D70" s="118"/>
      <c r="E70" s="118"/>
      <c r="F70" s="118"/>
      <c r="G70" s="118"/>
      <c r="H70" s="126">
        <f>SUM(H71:H72)</f>
        <v>714.30000000000007</v>
      </c>
    </row>
    <row r="71" spans="1:9">
      <c r="A71" s="137"/>
      <c r="B71" s="144" t="s">
        <v>336</v>
      </c>
      <c r="C71" s="119"/>
      <c r="D71" s="120"/>
      <c r="E71" s="120"/>
      <c r="F71" s="120"/>
      <c r="G71" s="120"/>
      <c r="H71" s="120">
        <v>140.6</v>
      </c>
    </row>
    <row r="72" spans="1:9">
      <c r="A72" s="137"/>
      <c r="B72" s="116"/>
      <c r="C72" s="119"/>
      <c r="D72" s="120"/>
      <c r="E72" s="120"/>
      <c r="F72" s="120"/>
      <c r="G72" s="120"/>
      <c r="H72" s="120">
        <v>573.70000000000005</v>
      </c>
      <c r="I72" s="154"/>
    </row>
    <row r="73" spans="1:9">
      <c r="A73" s="137"/>
      <c r="B73" s="146"/>
      <c r="C73" s="119"/>
      <c r="D73" s="120"/>
      <c r="E73" s="120"/>
      <c r="F73" s="120"/>
      <c r="G73" s="120"/>
      <c r="H73" s="120"/>
    </row>
    <row r="74" spans="1:9" ht="48" customHeight="1">
      <c r="A74" s="194" t="s">
        <v>323</v>
      </c>
      <c r="B74" s="134" t="s">
        <v>317</v>
      </c>
      <c r="C74" s="133" t="s">
        <v>215</v>
      </c>
      <c r="D74" s="118"/>
      <c r="E74" s="118"/>
      <c r="F74" s="118"/>
      <c r="G74" s="118"/>
      <c r="H74" s="126">
        <f>SUM(H75:H76)</f>
        <v>672</v>
      </c>
    </row>
    <row r="75" spans="1:9">
      <c r="A75" s="137"/>
      <c r="B75" s="144" t="s">
        <v>337</v>
      </c>
      <c r="C75" s="119"/>
      <c r="D75" s="120"/>
      <c r="E75" s="120"/>
      <c r="F75" s="120"/>
      <c r="G75" s="120"/>
      <c r="H75" s="120">
        <v>672</v>
      </c>
    </row>
    <row r="76" spans="1:9">
      <c r="A76" s="137"/>
      <c r="B76" s="146"/>
      <c r="C76" s="119"/>
      <c r="D76" s="120"/>
      <c r="E76" s="120"/>
      <c r="F76" s="120"/>
      <c r="G76" s="120"/>
      <c r="H76" s="120"/>
    </row>
    <row r="77" spans="1:9" ht="48" customHeight="1">
      <c r="A77" s="194" t="s">
        <v>324</v>
      </c>
      <c r="B77" s="134" t="s">
        <v>319</v>
      </c>
      <c r="C77" s="133" t="s">
        <v>70</v>
      </c>
      <c r="D77" s="118"/>
      <c r="E77" s="118"/>
      <c r="F77" s="118"/>
      <c r="G77" s="118"/>
      <c r="H77" s="126">
        <f>SUM(H78:H83)</f>
        <v>66.171999999999997</v>
      </c>
    </row>
    <row r="78" spans="1:9">
      <c r="A78" s="137"/>
      <c r="B78" s="146" t="s">
        <v>121</v>
      </c>
      <c r="C78" s="119"/>
      <c r="D78" s="120">
        <v>2.2999999999999998</v>
      </c>
      <c r="E78" s="120">
        <v>2.2999999999999998</v>
      </c>
      <c r="F78" s="120">
        <v>0.3</v>
      </c>
      <c r="G78" s="120">
        <v>1</v>
      </c>
      <c r="H78" s="120">
        <f t="shared" ref="H78:H80" si="3">G78*F78*E78*D78</f>
        <v>1.5869999999999997</v>
      </c>
    </row>
    <row r="79" spans="1:9">
      <c r="A79" s="137"/>
      <c r="B79" s="146" t="s">
        <v>122</v>
      </c>
      <c r="C79" s="119"/>
      <c r="D79" s="120">
        <v>2.5</v>
      </c>
      <c r="E79" s="120">
        <v>2.5</v>
      </c>
      <c r="F79" s="120">
        <v>0.3</v>
      </c>
      <c r="G79" s="120">
        <v>1</v>
      </c>
      <c r="H79" s="120">
        <f t="shared" si="3"/>
        <v>1.875</v>
      </c>
    </row>
    <row r="80" spans="1:9">
      <c r="A80" s="137"/>
      <c r="B80" s="149" t="s">
        <v>203</v>
      </c>
      <c r="C80" s="119"/>
      <c r="D80" s="120">
        <v>1.8</v>
      </c>
      <c r="E80" s="120">
        <v>1</v>
      </c>
      <c r="F80" s="120">
        <v>2.5</v>
      </c>
      <c r="G80" s="120">
        <v>1</v>
      </c>
      <c r="H80" s="120">
        <f t="shared" si="3"/>
        <v>4.5</v>
      </c>
    </row>
    <row r="81" spans="1:8">
      <c r="A81" s="138"/>
      <c r="B81" s="144" t="s">
        <v>204</v>
      </c>
      <c r="C81" s="119"/>
      <c r="D81" s="120">
        <v>2</v>
      </c>
      <c r="E81" s="120">
        <v>1</v>
      </c>
      <c r="F81" s="120">
        <v>2.5</v>
      </c>
      <c r="G81" s="120">
        <v>1</v>
      </c>
      <c r="H81" s="120">
        <f>G81*F81*E81*D81</f>
        <v>5</v>
      </c>
    </row>
    <row r="82" spans="1:8">
      <c r="A82" s="138"/>
      <c r="B82" s="144" t="s">
        <v>205</v>
      </c>
      <c r="C82" s="119"/>
      <c r="D82" s="120">
        <v>21.99</v>
      </c>
      <c r="E82" s="120">
        <v>1</v>
      </c>
      <c r="F82" s="120"/>
      <c r="G82" s="120">
        <v>1</v>
      </c>
      <c r="H82" s="120">
        <f>D82*E82*G82</f>
        <v>21.99</v>
      </c>
    </row>
    <row r="83" spans="1:8">
      <c r="A83" s="137"/>
      <c r="B83" s="144" t="s">
        <v>392</v>
      </c>
      <c r="C83" s="119"/>
      <c r="D83" s="120">
        <v>31.22</v>
      </c>
      <c r="E83" s="120">
        <v>1</v>
      </c>
      <c r="F83" s="120"/>
      <c r="G83" s="120">
        <v>1</v>
      </c>
      <c r="H83" s="120">
        <f t="shared" ref="H83" si="4">D83*E83*G83</f>
        <v>31.22</v>
      </c>
    </row>
    <row r="84" spans="1:8">
      <c r="A84" s="139" t="s">
        <v>338</v>
      </c>
      <c r="B84" s="143" t="s">
        <v>10</v>
      </c>
      <c r="C84" s="144"/>
      <c r="D84" s="147"/>
      <c r="E84" s="147"/>
      <c r="F84" s="148"/>
      <c r="G84" s="120"/>
      <c r="H84" s="120"/>
    </row>
    <row r="85" spans="1:8" ht="38.25">
      <c r="A85" s="194" t="s">
        <v>22</v>
      </c>
      <c r="B85" s="134" t="s">
        <v>339</v>
      </c>
      <c r="C85" s="200" t="s">
        <v>340</v>
      </c>
      <c r="D85" s="118"/>
      <c r="E85" s="118"/>
      <c r="F85" s="118"/>
      <c r="G85" s="118"/>
      <c r="H85" s="126">
        <f>SUM(H86:H87)</f>
        <v>6</v>
      </c>
    </row>
    <row r="86" spans="1:8">
      <c r="A86" s="137"/>
      <c r="B86" s="146" t="s">
        <v>109</v>
      </c>
      <c r="C86" s="119"/>
      <c r="D86" s="120">
        <v>6</v>
      </c>
      <c r="E86" s="120">
        <v>1</v>
      </c>
      <c r="F86" s="120"/>
      <c r="G86" s="120">
        <v>1</v>
      </c>
      <c r="H86" s="120">
        <f>G86*E86*D86</f>
        <v>6</v>
      </c>
    </row>
    <row r="87" spans="1:8">
      <c r="A87" s="137"/>
      <c r="B87" s="146"/>
      <c r="C87" s="119"/>
      <c r="D87" s="120"/>
      <c r="E87" s="120"/>
      <c r="F87" s="120"/>
      <c r="G87" s="120"/>
      <c r="H87" s="120"/>
    </row>
    <row r="88" spans="1:8" ht="38.25">
      <c r="A88" s="194" t="s">
        <v>23</v>
      </c>
      <c r="B88" s="134" t="s">
        <v>342</v>
      </c>
      <c r="C88" s="133" t="s">
        <v>43</v>
      </c>
      <c r="D88" s="118"/>
      <c r="E88" s="118"/>
      <c r="F88" s="118"/>
      <c r="G88" s="118"/>
      <c r="H88" s="126">
        <f>SUM(H89:H90)</f>
        <v>108</v>
      </c>
    </row>
    <row r="89" spans="1:8">
      <c r="A89" s="137"/>
      <c r="B89" s="146" t="s">
        <v>361</v>
      </c>
      <c r="C89" s="119"/>
      <c r="D89" s="120">
        <v>18</v>
      </c>
      <c r="E89" s="120">
        <v>1</v>
      </c>
      <c r="F89" s="120"/>
      <c r="G89" s="120">
        <v>6</v>
      </c>
      <c r="H89" s="120">
        <f>G89*E89*D89</f>
        <v>108</v>
      </c>
    </row>
    <row r="90" spans="1:8">
      <c r="A90" s="137"/>
      <c r="B90" s="146"/>
      <c r="C90" s="119"/>
      <c r="D90" s="120"/>
      <c r="E90" s="120"/>
      <c r="F90" s="120"/>
      <c r="G90" s="120"/>
      <c r="H90" s="120"/>
    </row>
    <row r="91" spans="1:8" ht="38.25">
      <c r="A91" s="194" t="s">
        <v>135</v>
      </c>
      <c r="B91" s="134" t="s">
        <v>344</v>
      </c>
      <c r="C91" s="133" t="s">
        <v>43</v>
      </c>
      <c r="D91" s="118"/>
      <c r="E91" s="118"/>
      <c r="F91" s="118"/>
      <c r="G91" s="118"/>
      <c r="H91" s="126">
        <f>SUM(H92:H93)</f>
        <v>225</v>
      </c>
    </row>
    <row r="92" spans="1:8">
      <c r="A92" s="137"/>
      <c r="B92" s="146" t="s">
        <v>110</v>
      </c>
      <c r="C92" s="119"/>
      <c r="D92" s="120">
        <v>225</v>
      </c>
      <c r="E92" s="120">
        <v>1</v>
      </c>
      <c r="F92" s="120"/>
      <c r="G92" s="120">
        <v>1</v>
      </c>
      <c r="H92" s="120">
        <f>G92*E92*D92</f>
        <v>225</v>
      </c>
    </row>
    <row r="93" spans="1:8">
      <c r="A93" s="137"/>
      <c r="B93" s="146"/>
      <c r="C93" s="119"/>
      <c r="D93" s="120"/>
      <c r="E93" s="120"/>
      <c r="F93" s="120"/>
      <c r="G93" s="120"/>
      <c r="H93" s="120"/>
    </row>
    <row r="94" spans="1:8" ht="38.25">
      <c r="A94" s="194" t="s">
        <v>358</v>
      </c>
      <c r="B94" s="134" t="s">
        <v>346</v>
      </c>
      <c r="C94" s="133" t="s">
        <v>43</v>
      </c>
      <c r="D94" s="118"/>
      <c r="E94" s="118"/>
      <c r="F94" s="118"/>
      <c r="G94" s="118"/>
      <c r="H94" s="126">
        <f>H95</f>
        <v>22</v>
      </c>
    </row>
    <row r="95" spans="1:8">
      <c r="A95" s="137"/>
      <c r="B95" s="146" t="s">
        <v>123</v>
      </c>
      <c r="C95" s="119"/>
      <c r="D95" s="120">
        <v>22</v>
      </c>
      <c r="E95" s="120">
        <v>1</v>
      </c>
      <c r="F95" s="120"/>
      <c r="G95" s="120">
        <v>1</v>
      </c>
      <c r="H95" s="120">
        <f>G95*E95*D95</f>
        <v>22</v>
      </c>
    </row>
    <row r="96" spans="1:8">
      <c r="A96" s="137"/>
      <c r="B96" s="146"/>
      <c r="C96" s="119"/>
      <c r="D96" s="120"/>
      <c r="E96" s="120"/>
      <c r="F96" s="120"/>
      <c r="G96" s="120"/>
      <c r="H96" s="120"/>
    </row>
    <row r="97" spans="1:8" ht="38.25">
      <c r="A97" s="194" t="s">
        <v>359</v>
      </c>
      <c r="B97" s="134" t="s">
        <v>348</v>
      </c>
      <c r="C97" s="200" t="s">
        <v>340</v>
      </c>
      <c r="D97" s="118"/>
      <c r="E97" s="118"/>
      <c r="F97" s="118"/>
      <c r="G97" s="118"/>
      <c r="H97" s="126">
        <f>SUM(H98:H99)</f>
        <v>1</v>
      </c>
    </row>
    <row r="98" spans="1:8">
      <c r="A98" s="137"/>
      <c r="B98" s="146" t="s">
        <v>124</v>
      </c>
      <c r="C98" s="119"/>
      <c r="D98" s="120">
        <v>1</v>
      </c>
      <c r="E98" s="120">
        <v>1</v>
      </c>
      <c r="F98" s="120"/>
      <c r="G98" s="120">
        <v>1</v>
      </c>
      <c r="H98" s="120">
        <f>G98*E98*D98</f>
        <v>1</v>
      </c>
    </row>
    <row r="99" spans="1:8">
      <c r="A99" s="137"/>
      <c r="B99" s="146"/>
      <c r="C99" s="119"/>
      <c r="D99" s="120"/>
      <c r="E99" s="120"/>
      <c r="F99" s="120"/>
      <c r="G99" s="120"/>
      <c r="H99" s="120"/>
    </row>
    <row r="100" spans="1:8" ht="25.5">
      <c r="A100" s="194" t="s">
        <v>360</v>
      </c>
      <c r="B100" s="134" t="s">
        <v>350</v>
      </c>
      <c r="C100" s="200" t="s">
        <v>340</v>
      </c>
      <c r="D100" s="118"/>
      <c r="E100" s="118"/>
      <c r="F100" s="118"/>
      <c r="G100" s="118"/>
      <c r="H100" s="126">
        <f>SUM(H101:H102)</f>
        <v>3</v>
      </c>
    </row>
    <row r="101" spans="1:8">
      <c r="A101" s="137"/>
      <c r="B101" s="146" t="s">
        <v>111</v>
      </c>
      <c r="C101" s="119"/>
      <c r="D101" s="120">
        <v>3</v>
      </c>
      <c r="E101" s="120">
        <v>1</v>
      </c>
      <c r="F101" s="120"/>
      <c r="G101" s="120">
        <v>1</v>
      </c>
      <c r="H101" s="120">
        <f>G101*E101*D101</f>
        <v>3</v>
      </c>
    </row>
    <row r="102" spans="1:8">
      <c r="A102" s="243"/>
      <c r="B102" s="146"/>
      <c r="C102" s="119"/>
      <c r="D102" s="120"/>
      <c r="E102" s="120"/>
      <c r="F102" s="120"/>
      <c r="G102" s="120"/>
      <c r="H102" s="120"/>
    </row>
    <row r="103" spans="1:8" ht="25.5">
      <c r="A103" s="119" t="s">
        <v>362</v>
      </c>
      <c r="B103" s="240" t="s">
        <v>364</v>
      </c>
      <c r="C103" s="119" t="s">
        <v>340</v>
      </c>
      <c r="D103" s="120"/>
      <c r="E103" s="120"/>
      <c r="F103" s="120"/>
      <c r="G103" s="120"/>
      <c r="H103" s="153">
        <f>H104</f>
        <v>2</v>
      </c>
    </row>
    <row r="104" spans="1:8">
      <c r="A104" s="119"/>
      <c r="B104" s="241" t="s">
        <v>369</v>
      </c>
      <c r="C104" s="119"/>
      <c r="D104" s="120"/>
      <c r="E104" s="120"/>
      <c r="F104" s="120"/>
      <c r="G104" s="120"/>
      <c r="H104" s="120">
        <v>2</v>
      </c>
    </row>
    <row r="105" spans="1:8">
      <c r="A105" s="242"/>
      <c r="B105" s="146"/>
      <c r="C105" s="119"/>
      <c r="D105" s="120"/>
      <c r="E105" s="120"/>
      <c r="F105" s="120"/>
      <c r="G105" s="120"/>
      <c r="H105" s="120"/>
    </row>
    <row r="106" spans="1:8" ht="51">
      <c r="A106" s="119" t="s">
        <v>363</v>
      </c>
      <c r="B106" s="240" t="s">
        <v>367</v>
      </c>
      <c r="C106" s="119" t="s">
        <v>340</v>
      </c>
      <c r="D106" s="120"/>
      <c r="E106" s="120"/>
      <c r="F106" s="120"/>
      <c r="G106" s="120"/>
      <c r="H106" s="153">
        <f>H107</f>
        <v>4</v>
      </c>
    </row>
    <row r="107" spans="1:8" ht="25.5">
      <c r="A107" s="119"/>
      <c r="B107" s="241" t="s">
        <v>370</v>
      </c>
      <c r="C107" s="119"/>
      <c r="D107" s="120"/>
      <c r="E107" s="120"/>
      <c r="F107" s="120"/>
      <c r="G107" s="120"/>
      <c r="H107" s="120">
        <v>4</v>
      </c>
    </row>
    <row r="108" spans="1:8">
      <c r="A108" s="152"/>
      <c r="B108" s="146"/>
      <c r="C108" s="119"/>
      <c r="D108" s="120"/>
      <c r="E108" s="120"/>
      <c r="F108" s="120"/>
      <c r="G108" s="120"/>
      <c r="H108" s="120"/>
    </row>
    <row r="109" spans="1:8">
      <c r="A109" s="139" t="s">
        <v>338</v>
      </c>
      <c r="B109" s="143" t="s">
        <v>62</v>
      </c>
      <c r="C109" s="144"/>
      <c r="D109" s="147"/>
      <c r="E109" s="147"/>
      <c r="F109" s="148"/>
      <c r="G109" s="120"/>
      <c r="H109" s="120"/>
    </row>
    <row r="110" spans="1:8" ht="25.5">
      <c r="A110" s="137" t="s">
        <v>20</v>
      </c>
      <c r="B110" s="146" t="s">
        <v>118</v>
      </c>
      <c r="C110" s="119" t="s">
        <v>340</v>
      </c>
      <c r="D110" s="119"/>
      <c r="E110" s="119"/>
      <c r="F110" s="119"/>
      <c r="G110" s="119"/>
      <c r="H110" s="126">
        <f>SUM(H111:H112)</f>
        <v>1</v>
      </c>
    </row>
    <row r="111" spans="1:8">
      <c r="A111" s="137"/>
      <c r="B111" s="146" t="s">
        <v>125</v>
      </c>
      <c r="C111" s="119"/>
      <c r="D111" s="120">
        <v>1</v>
      </c>
      <c r="E111" s="120"/>
      <c r="F111" s="120"/>
      <c r="G111" s="120">
        <v>1</v>
      </c>
      <c r="H111" s="120">
        <f>G111*D111</f>
        <v>1</v>
      </c>
    </row>
    <row r="112" spans="1:8">
      <c r="A112" s="137"/>
      <c r="B112" s="146"/>
      <c r="C112" s="119"/>
      <c r="D112" s="120"/>
      <c r="E112" s="120"/>
      <c r="F112" s="120"/>
      <c r="G112" s="120"/>
      <c r="H112" s="120"/>
    </row>
    <row r="113" spans="1:10" ht="67.150000000000006" customHeight="1">
      <c r="A113" s="194" t="s">
        <v>21</v>
      </c>
      <c r="B113" s="201" t="s">
        <v>366</v>
      </c>
      <c r="C113" s="200" t="s">
        <v>55</v>
      </c>
      <c r="D113" s="118"/>
      <c r="E113" s="118"/>
      <c r="F113" s="118"/>
      <c r="G113" s="118"/>
      <c r="H113" s="126">
        <f>SUM(H114:H121)</f>
        <v>150.22999999999999</v>
      </c>
      <c r="J113" s="123">
        <v>165.6</v>
      </c>
    </row>
    <row r="114" spans="1:10">
      <c r="A114" s="137"/>
      <c r="B114" s="144" t="s">
        <v>206</v>
      </c>
      <c r="C114" s="119"/>
      <c r="D114" s="120">
        <v>21.99</v>
      </c>
      <c r="E114" s="120"/>
      <c r="F114" s="120"/>
      <c r="G114" s="120">
        <v>2</v>
      </c>
      <c r="H114" s="120">
        <f>D114*G114</f>
        <v>43.98</v>
      </c>
    </row>
    <row r="115" spans="1:10">
      <c r="A115" s="137"/>
      <c r="B115" s="144" t="s">
        <v>353</v>
      </c>
      <c r="C115" s="119"/>
      <c r="D115" s="120">
        <v>8.4700000000000006</v>
      </c>
      <c r="E115" s="120">
        <v>1</v>
      </c>
      <c r="F115" s="120"/>
      <c r="G115" s="120">
        <v>1</v>
      </c>
      <c r="H115" s="120">
        <f>D115*E115*G115</f>
        <v>8.4700000000000006</v>
      </c>
    </row>
    <row r="116" spans="1:10">
      <c r="A116" s="137"/>
      <c r="B116" s="144"/>
      <c r="C116" s="119"/>
      <c r="D116" s="120">
        <v>5.35</v>
      </c>
      <c r="E116" s="120">
        <v>1</v>
      </c>
      <c r="F116" s="120"/>
      <c r="G116" s="120">
        <v>1</v>
      </c>
      <c r="H116" s="120">
        <f t="shared" ref="H116:H117" si="5">D116*E116*G116</f>
        <v>5.35</v>
      </c>
    </row>
    <row r="117" spans="1:10">
      <c r="A117" s="137"/>
      <c r="B117" s="144"/>
      <c r="C117" s="119"/>
      <c r="D117" s="120">
        <v>1.97</v>
      </c>
      <c r="E117" s="120">
        <v>1</v>
      </c>
      <c r="F117" s="120"/>
      <c r="G117" s="120">
        <v>1</v>
      </c>
      <c r="H117" s="120">
        <f t="shared" si="5"/>
        <v>1.97</v>
      </c>
    </row>
    <row r="118" spans="1:10">
      <c r="A118" s="137"/>
      <c r="B118" s="144" t="s">
        <v>354</v>
      </c>
      <c r="C118" s="119"/>
      <c r="D118" s="120">
        <v>31.22</v>
      </c>
      <c r="E118" s="120"/>
      <c r="F118" s="120"/>
      <c r="G118" s="120">
        <v>2</v>
      </c>
      <c r="H118" s="120">
        <f>D118*G118</f>
        <v>62.44</v>
      </c>
    </row>
    <row r="119" spans="1:10">
      <c r="A119" s="137"/>
      <c r="B119" s="144" t="s">
        <v>355</v>
      </c>
      <c r="C119" s="119"/>
      <c r="D119" s="120">
        <f>7+7.85+2.33</f>
        <v>17.18</v>
      </c>
      <c r="E119" s="120">
        <v>1</v>
      </c>
      <c r="F119" s="120"/>
      <c r="G119" s="120">
        <v>1</v>
      </c>
      <c r="H119" s="120">
        <f>D119*E119*G119</f>
        <v>17.18</v>
      </c>
    </row>
    <row r="120" spans="1:10">
      <c r="A120" s="137"/>
      <c r="B120" s="144" t="s">
        <v>356</v>
      </c>
      <c r="C120" s="119"/>
      <c r="D120" s="120">
        <f>7+4.71+2.33</f>
        <v>14.040000000000001</v>
      </c>
      <c r="E120" s="120">
        <v>1</v>
      </c>
      <c r="F120" s="120"/>
      <c r="G120" s="120">
        <v>1</v>
      </c>
      <c r="H120" s="120">
        <f>D120*E120*G120</f>
        <v>14.040000000000001</v>
      </c>
    </row>
    <row r="121" spans="1:10">
      <c r="A121" s="137"/>
      <c r="B121" s="144" t="s">
        <v>357</v>
      </c>
      <c r="C121" s="203">
        <v>0.8</v>
      </c>
      <c r="D121" s="120"/>
      <c r="E121" s="120"/>
      <c r="F121" s="120"/>
      <c r="G121" s="120">
        <v>-4</v>
      </c>
      <c r="H121" s="120">
        <f>ROUND(G121*C121,2)</f>
        <v>-3.2</v>
      </c>
    </row>
  </sheetData>
  <mergeCells count="2">
    <mergeCell ref="A8:F8"/>
    <mergeCell ref="A7:H7"/>
  </mergeCells>
  <phoneticPr fontId="46" type="noConversion"/>
  <pageMargins left="0.6" right="0.23622047244094491" top="0.74803149606299213" bottom="0.74803149606299213" header="0.31496062992125984" footer="0.31496062992125984"/>
  <pageSetup paperSize="9" scale="75" orientation="portrait" verticalDpi="300" r:id="rId1"/>
  <headerFooter>
    <oddFooter>&amp;L&amp;P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7" zoomScaleNormal="100" zoomScaleSheetLayoutView="100" workbookViewId="0">
      <selection activeCell="B7" sqref="B7"/>
    </sheetView>
  </sheetViews>
  <sheetFormatPr defaultColWidth="8.83203125" defaultRowHeight="12.75"/>
  <cols>
    <col min="1" max="1" width="17.33203125" style="155" customWidth="1"/>
    <col min="2" max="2" width="54.83203125" style="178" customWidth="1"/>
    <col min="3" max="3" width="7.83203125" style="155" customWidth="1"/>
    <col min="4" max="4" width="16.6640625" style="179" customWidth="1"/>
    <col min="5" max="5" width="14" style="180" customWidth="1"/>
    <col min="6" max="6" width="15.6640625" style="178" bestFit="1" customWidth="1"/>
    <col min="7" max="7" width="8.83203125" style="178"/>
    <col min="8" max="8" width="8" style="178" customWidth="1"/>
    <col min="9" max="247" width="8.83203125" style="178"/>
    <col min="248" max="248" width="12.5" style="178" customWidth="1"/>
    <col min="249" max="249" width="49" style="178" customWidth="1"/>
    <col min="250" max="250" width="7.83203125" style="178" customWidth="1"/>
    <col min="251" max="251" width="14.6640625" style="178" customWidth="1"/>
    <col min="252" max="252" width="14" style="178" customWidth="1"/>
    <col min="253" max="253" width="14.33203125" style="178" customWidth="1"/>
    <col min="254" max="254" width="18.1640625" style="178" customWidth="1"/>
    <col min="255" max="255" width="11.33203125" style="178" bestFit="1" customWidth="1"/>
    <col min="256" max="263" width="8.83203125" style="178"/>
    <col min="264" max="264" width="8" style="178" customWidth="1"/>
    <col min="265" max="503" width="8.83203125" style="178"/>
    <col min="504" max="504" width="12.5" style="178" customWidth="1"/>
    <col min="505" max="505" width="49" style="178" customWidth="1"/>
    <col min="506" max="506" width="7.83203125" style="178" customWidth="1"/>
    <col min="507" max="507" width="14.6640625" style="178" customWidth="1"/>
    <col min="508" max="508" width="14" style="178" customWidth="1"/>
    <col min="509" max="509" width="14.33203125" style="178" customWidth="1"/>
    <col min="510" max="510" width="18.1640625" style="178" customWidth="1"/>
    <col min="511" max="511" width="11.33203125" style="178" bestFit="1" customWidth="1"/>
    <col min="512" max="519" width="8.83203125" style="178"/>
    <col min="520" max="520" width="8" style="178" customWidth="1"/>
    <col min="521" max="759" width="8.83203125" style="178"/>
    <col min="760" max="760" width="12.5" style="178" customWidth="1"/>
    <col min="761" max="761" width="49" style="178" customWidth="1"/>
    <col min="762" max="762" width="7.83203125" style="178" customWidth="1"/>
    <col min="763" max="763" width="14.6640625" style="178" customWidth="1"/>
    <col min="764" max="764" width="14" style="178" customWidth="1"/>
    <col min="765" max="765" width="14.33203125" style="178" customWidth="1"/>
    <col min="766" max="766" width="18.1640625" style="178" customWidth="1"/>
    <col min="767" max="767" width="11.33203125" style="178" bestFit="1" customWidth="1"/>
    <col min="768" max="775" width="8.83203125" style="178"/>
    <col min="776" max="776" width="8" style="178" customWidth="1"/>
    <col min="777" max="1015" width="8.83203125" style="178"/>
    <col min="1016" max="1016" width="12.5" style="178" customWidth="1"/>
    <col min="1017" max="1017" width="49" style="178" customWidth="1"/>
    <col min="1018" max="1018" width="7.83203125" style="178" customWidth="1"/>
    <col min="1019" max="1019" width="14.6640625" style="178" customWidth="1"/>
    <col min="1020" max="1020" width="14" style="178" customWidth="1"/>
    <col min="1021" max="1021" width="14.33203125" style="178" customWidth="1"/>
    <col min="1022" max="1022" width="18.1640625" style="178" customWidth="1"/>
    <col min="1023" max="1023" width="11.33203125" style="178" bestFit="1" customWidth="1"/>
    <col min="1024" max="1031" width="8.83203125" style="178"/>
    <col min="1032" max="1032" width="8" style="178" customWidth="1"/>
    <col min="1033" max="1271" width="8.83203125" style="178"/>
    <col min="1272" max="1272" width="12.5" style="178" customWidth="1"/>
    <col min="1273" max="1273" width="49" style="178" customWidth="1"/>
    <col min="1274" max="1274" width="7.83203125" style="178" customWidth="1"/>
    <col min="1275" max="1275" width="14.6640625" style="178" customWidth="1"/>
    <col min="1276" max="1276" width="14" style="178" customWidth="1"/>
    <col min="1277" max="1277" width="14.33203125" style="178" customWidth="1"/>
    <col min="1278" max="1278" width="18.1640625" style="178" customWidth="1"/>
    <col min="1279" max="1279" width="11.33203125" style="178" bestFit="1" customWidth="1"/>
    <col min="1280" max="1287" width="8.83203125" style="178"/>
    <col min="1288" max="1288" width="8" style="178" customWidth="1"/>
    <col min="1289" max="1527" width="8.83203125" style="178"/>
    <col min="1528" max="1528" width="12.5" style="178" customWidth="1"/>
    <col min="1529" max="1529" width="49" style="178" customWidth="1"/>
    <col min="1530" max="1530" width="7.83203125" style="178" customWidth="1"/>
    <col min="1531" max="1531" width="14.6640625" style="178" customWidth="1"/>
    <col min="1532" max="1532" width="14" style="178" customWidth="1"/>
    <col min="1533" max="1533" width="14.33203125" style="178" customWidth="1"/>
    <col min="1534" max="1534" width="18.1640625" style="178" customWidth="1"/>
    <col min="1535" max="1535" width="11.33203125" style="178" bestFit="1" customWidth="1"/>
    <col min="1536" max="1543" width="8.83203125" style="178"/>
    <col min="1544" max="1544" width="8" style="178" customWidth="1"/>
    <col min="1545" max="1783" width="8.83203125" style="178"/>
    <col min="1784" max="1784" width="12.5" style="178" customWidth="1"/>
    <col min="1785" max="1785" width="49" style="178" customWidth="1"/>
    <col min="1786" max="1786" width="7.83203125" style="178" customWidth="1"/>
    <col min="1787" max="1787" width="14.6640625" style="178" customWidth="1"/>
    <col min="1788" max="1788" width="14" style="178" customWidth="1"/>
    <col min="1789" max="1789" width="14.33203125" style="178" customWidth="1"/>
    <col min="1790" max="1790" width="18.1640625" style="178" customWidth="1"/>
    <col min="1791" max="1791" width="11.33203125" style="178" bestFit="1" customWidth="1"/>
    <col min="1792" max="1799" width="8.83203125" style="178"/>
    <col min="1800" max="1800" width="8" style="178" customWidth="1"/>
    <col min="1801" max="2039" width="8.83203125" style="178"/>
    <col min="2040" max="2040" width="12.5" style="178" customWidth="1"/>
    <col min="2041" max="2041" width="49" style="178" customWidth="1"/>
    <col min="2042" max="2042" width="7.83203125" style="178" customWidth="1"/>
    <col min="2043" max="2043" width="14.6640625" style="178" customWidth="1"/>
    <col min="2044" max="2044" width="14" style="178" customWidth="1"/>
    <col min="2045" max="2045" width="14.33203125" style="178" customWidth="1"/>
    <col min="2046" max="2046" width="18.1640625" style="178" customWidth="1"/>
    <col min="2047" max="2047" width="11.33203125" style="178" bestFit="1" customWidth="1"/>
    <col min="2048" max="2055" width="8.83203125" style="178"/>
    <col min="2056" max="2056" width="8" style="178" customWidth="1"/>
    <col min="2057" max="2295" width="8.83203125" style="178"/>
    <col min="2296" max="2296" width="12.5" style="178" customWidth="1"/>
    <col min="2297" max="2297" width="49" style="178" customWidth="1"/>
    <col min="2298" max="2298" width="7.83203125" style="178" customWidth="1"/>
    <col min="2299" max="2299" width="14.6640625" style="178" customWidth="1"/>
    <col min="2300" max="2300" width="14" style="178" customWidth="1"/>
    <col min="2301" max="2301" width="14.33203125" style="178" customWidth="1"/>
    <col min="2302" max="2302" width="18.1640625" style="178" customWidth="1"/>
    <col min="2303" max="2303" width="11.33203125" style="178" bestFit="1" customWidth="1"/>
    <col min="2304" max="2311" width="8.83203125" style="178"/>
    <col min="2312" max="2312" width="8" style="178" customWidth="1"/>
    <col min="2313" max="2551" width="8.83203125" style="178"/>
    <col min="2552" max="2552" width="12.5" style="178" customWidth="1"/>
    <col min="2553" max="2553" width="49" style="178" customWidth="1"/>
    <col min="2554" max="2554" width="7.83203125" style="178" customWidth="1"/>
    <col min="2555" max="2555" width="14.6640625" style="178" customWidth="1"/>
    <col min="2556" max="2556" width="14" style="178" customWidth="1"/>
    <col min="2557" max="2557" width="14.33203125" style="178" customWidth="1"/>
    <col min="2558" max="2558" width="18.1640625" style="178" customWidth="1"/>
    <col min="2559" max="2559" width="11.33203125" style="178" bestFit="1" customWidth="1"/>
    <col min="2560" max="2567" width="8.83203125" style="178"/>
    <col min="2568" max="2568" width="8" style="178" customWidth="1"/>
    <col min="2569" max="2807" width="8.83203125" style="178"/>
    <col min="2808" max="2808" width="12.5" style="178" customWidth="1"/>
    <col min="2809" max="2809" width="49" style="178" customWidth="1"/>
    <col min="2810" max="2810" width="7.83203125" style="178" customWidth="1"/>
    <col min="2811" max="2811" width="14.6640625" style="178" customWidth="1"/>
    <col min="2812" max="2812" width="14" style="178" customWidth="1"/>
    <col min="2813" max="2813" width="14.33203125" style="178" customWidth="1"/>
    <col min="2814" max="2814" width="18.1640625" style="178" customWidth="1"/>
    <col min="2815" max="2815" width="11.33203125" style="178" bestFit="1" customWidth="1"/>
    <col min="2816" max="2823" width="8.83203125" style="178"/>
    <col min="2824" max="2824" width="8" style="178" customWidth="1"/>
    <col min="2825" max="3063" width="8.83203125" style="178"/>
    <col min="3064" max="3064" width="12.5" style="178" customWidth="1"/>
    <col min="3065" max="3065" width="49" style="178" customWidth="1"/>
    <col min="3066" max="3066" width="7.83203125" style="178" customWidth="1"/>
    <col min="3067" max="3067" width="14.6640625" style="178" customWidth="1"/>
    <col min="3068" max="3068" width="14" style="178" customWidth="1"/>
    <col min="3069" max="3069" width="14.33203125" style="178" customWidth="1"/>
    <col min="3070" max="3070" width="18.1640625" style="178" customWidth="1"/>
    <col min="3071" max="3071" width="11.33203125" style="178" bestFit="1" customWidth="1"/>
    <col min="3072" max="3079" width="8.83203125" style="178"/>
    <col min="3080" max="3080" width="8" style="178" customWidth="1"/>
    <col min="3081" max="3319" width="8.83203125" style="178"/>
    <col min="3320" max="3320" width="12.5" style="178" customWidth="1"/>
    <col min="3321" max="3321" width="49" style="178" customWidth="1"/>
    <col min="3322" max="3322" width="7.83203125" style="178" customWidth="1"/>
    <col min="3323" max="3323" width="14.6640625" style="178" customWidth="1"/>
    <col min="3324" max="3324" width="14" style="178" customWidth="1"/>
    <col min="3325" max="3325" width="14.33203125" style="178" customWidth="1"/>
    <col min="3326" max="3326" width="18.1640625" style="178" customWidth="1"/>
    <col min="3327" max="3327" width="11.33203125" style="178" bestFit="1" customWidth="1"/>
    <col min="3328" max="3335" width="8.83203125" style="178"/>
    <col min="3336" max="3336" width="8" style="178" customWidth="1"/>
    <col min="3337" max="3575" width="8.83203125" style="178"/>
    <col min="3576" max="3576" width="12.5" style="178" customWidth="1"/>
    <col min="3577" max="3577" width="49" style="178" customWidth="1"/>
    <col min="3578" max="3578" width="7.83203125" style="178" customWidth="1"/>
    <col min="3579" max="3579" width="14.6640625" style="178" customWidth="1"/>
    <col min="3580" max="3580" width="14" style="178" customWidth="1"/>
    <col min="3581" max="3581" width="14.33203125" style="178" customWidth="1"/>
    <col min="3582" max="3582" width="18.1640625" style="178" customWidth="1"/>
    <col min="3583" max="3583" width="11.33203125" style="178" bestFit="1" customWidth="1"/>
    <col min="3584" max="3591" width="8.83203125" style="178"/>
    <col min="3592" max="3592" width="8" style="178" customWidth="1"/>
    <col min="3593" max="3831" width="8.83203125" style="178"/>
    <col min="3832" max="3832" width="12.5" style="178" customWidth="1"/>
    <col min="3833" max="3833" width="49" style="178" customWidth="1"/>
    <col min="3834" max="3834" width="7.83203125" style="178" customWidth="1"/>
    <col min="3835" max="3835" width="14.6640625" style="178" customWidth="1"/>
    <col min="3836" max="3836" width="14" style="178" customWidth="1"/>
    <col min="3837" max="3837" width="14.33203125" style="178" customWidth="1"/>
    <col min="3838" max="3838" width="18.1640625" style="178" customWidth="1"/>
    <col min="3839" max="3839" width="11.33203125" style="178" bestFit="1" customWidth="1"/>
    <col min="3840" max="3847" width="8.83203125" style="178"/>
    <col min="3848" max="3848" width="8" style="178" customWidth="1"/>
    <col min="3849" max="4087" width="8.83203125" style="178"/>
    <col min="4088" max="4088" width="12.5" style="178" customWidth="1"/>
    <col min="4089" max="4089" width="49" style="178" customWidth="1"/>
    <col min="4090" max="4090" width="7.83203125" style="178" customWidth="1"/>
    <col min="4091" max="4091" width="14.6640625" style="178" customWidth="1"/>
    <col min="4092" max="4092" width="14" style="178" customWidth="1"/>
    <col min="4093" max="4093" width="14.33203125" style="178" customWidth="1"/>
    <col min="4094" max="4094" width="18.1640625" style="178" customWidth="1"/>
    <col min="4095" max="4095" width="11.33203125" style="178" bestFit="1" customWidth="1"/>
    <col min="4096" max="4103" width="8.83203125" style="178"/>
    <col min="4104" max="4104" width="8" style="178" customWidth="1"/>
    <col min="4105" max="4343" width="8.83203125" style="178"/>
    <col min="4344" max="4344" width="12.5" style="178" customWidth="1"/>
    <col min="4345" max="4345" width="49" style="178" customWidth="1"/>
    <col min="4346" max="4346" width="7.83203125" style="178" customWidth="1"/>
    <col min="4347" max="4347" width="14.6640625" style="178" customWidth="1"/>
    <col min="4348" max="4348" width="14" style="178" customWidth="1"/>
    <col min="4349" max="4349" width="14.33203125" style="178" customWidth="1"/>
    <col min="4350" max="4350" width="18.1640625" style="178" customWidth="1"/>
    <col min="4351" max="4351" width="11.33203125" style="178" bestFit="1" customWidth="1"/>
    <col min="4352" max="4359" width="8.83203125" style="178"/>
    <col min="4360" max="4360" width="8" style="178" customWidth="1"/>
    <col min="4361" max="4599" width="8.83203125" style="178"/>
    <col min="4600" max="4600" width="12.5" style="178" customWidth="1"/>
    <col min="4601" max="4601" width="49" style="178" customWidth="1"/>
    <col min="4602" max="4602" width="7.83203125" style="178" customWidth="1"/>
    <col min="4603" max="4603" width="14.6640625" style="178" customWidth="1"/>
    <col min="4604" max="4604" width="14" style="178" customWidth="1"/>
    <col min="4605" max="4605" width="14.33203125" style="178" customWidth="1"/>
    <col min="4606" max="4606" width="18.1640625" style="178" customWidth="1"/>
    <col min="4607" max="4607" width="11.33203125" style="178" bestFit="1" customWidth="1"/>
    <col min="4608" max="4615" width="8.83203125" style="178"/>
    <col min="4616" max="4616" width="8" style="178" customWidth="1"/>
    <col min="4617" max="4855" width="8.83203125" style="178"/>
    <col min="4856" max="4856" width="12.5" style="178" customWidth="1"/>
    <col min="4857" max="4857" width="49" style="178" customWidth="1"/>
    <col min="4858" max="4858" width="7.83203125" style="178" customWidth="1"/>
    <col min="4859" max="4859" width="14.6640625" style="178" customWidth="1"/>
    <col min="4860" max="4860" width="14" style="178" customWidth="1"/>
    <col min="4861" max="4861" width="14.33203125" style="178" customWidth="1"/>
    <col min="4862" max="4862" width="18.1640625" style="178" customWidth="1"/>
    <col min="4863" max="4863" width="11.33203125" style="178" bestFit="1" customWidth="1"/>
    <col min="4864" max="4871" width="8.83203125" style="178"/>
    <col min="4872" max="4872" width="8" style="178" customWidth="1"/>
    <col min="4873" max="5111" width="8.83203125" style="178"/>
    <col min="5112" max="5112" width="12.5" style="178" customWidth="1"/>
    <col min="5113" max="5113" width="49" style="178" customWidth="1"/>
    <col min="5114" max="5114" width="7.83203125" style="178" customWidth="1"/>
    <col min="5115" max="5115" width="14.6640625" style="178" customWidth="1"/>
    <col min="5116" max="5116" width="14" style="178" customWidth="1"/>
    <col min="5117" max="5117" width="14.33203125" style="178" customWidth="1"/>
    <col min="5118" max="5118" width="18.1640625" style="178" customWidth="1"/>
    <col min="5119" max="5119" width="11.33203125" style="178" bestFit="1" customWidth="1"/>
    <col min="5120" max="5127" width="8.83203125" style="178"/>
    <col min="5128" max="5128" width="8" style="178" customWidth="1"/>
    <col min="5129" max="5367" width="8.83203125" style="178"/>
    <col min="5368" max="5368" width="12.5" style="178" customWidth="1"/>
    <col min="5369" max="5369" width="49" style="178" customWidth="1"/>
    <col min="5370" max="5370" width="7.83203125" style="178" customWidth="1"/>
    <col min="5371" max="5371" width="14.6640625" style="178" customWidth="1"/>
    <col min="5372" max="5372" width="14" style="178" customWidth="1"/>
    <col min="5373" max="5373" width="14.33203125" style="178" customWidth="1"/>
    <col min="5374" max="5374" width="18.1640625" style="178" customWidth="1"/>
    <col min="5375" max="5375" width="11.33203125" style="178" bestFit="1" customWidth="1"/>
    <col min="5376" max="5383" width="8.83203125" style="178"/>
    <col min="5384" max="5384" width="8" style="178" customWidth="1"/>
    <col min="5385" max="5623" width="8.83203125" style="178"/>
    <col min="5624" max="5624" width="12.5" style="178" customWidth="1"/>
    <col min="5625" max="5625" width="49" style="178" customWidth="1"/>
    <col min="5626" max="5626" width="7.83203125" style="178" customWidth="1"/>
    <col min="5627" max="5627" width="14.6640625" style="178" customWidth="1"/>
    <col min="5628" max="5628" width="14" style="178" customWidth="1"/>
    <col min="5629" max="5629" width="14.33203125" style="178" customWidth="1"/>
    <col min="5630" max="5630" width="18.1640625" style="178" customWidth="1"/>
    <col min="5631" max="5631" width="11.33203125" style="178" bestFit="1" customWidth="1"/>
    <col min="5632" max="5639" width="8.83203125" style="178"/>
    <col min="5640" max="5640" width="8" style="178" customWidth="1"/>
    <col min="5641" max="5879" width="8.83203125" style="178"/>
    <col min="5880" max="5880" width="12.5" style="178" customWidth="1"/>
    <col min="5881" max="5881" width="49" style="178" customWidth="1"/>
    <col min="5882" max="5882" width="7.83203125" style="178" customWidth="1"/>
    <col min="5883" max="5883" width="14.6640625" style="178" customWidth="1"/>
    <col min="5884" max="5884" width="14" style="178" customWidth="1"/>
    <col min="5885" max="5885" width="14.33203125" style="178" customWidth="1"/>
    <col min="5886" max="5886" width="18.1640625" style="178" customWidth="1"/>
    <col min="5887" max="5887" width="11.33203125" style="178" bestFit="1" customWidth="1"/>
    <col min="5888" max="5895" width="8.83203125" style="178"/>
    <col min="5896" max="5896" width="8" style="178" customWidth="1"/>
    <col min="5897" max="6135" width="8.83203125" style="178"/>
    <col min="6136" max="6136" width="12.5" style="178" customWidth="1"/>
    <col min="6137" max="6137" width="49" style="178" customWidth="1"/>
    <col min="6138" max="6138" width="7.83203125" style="178" customWidth="1"/>
    <col min="6139" max="6139" width="14.6640625" style="178" customWidth="1"/>
    <col min="6140" max="6140" width="14" style="178" customWidth="1"/>
    <col min="6141" max="6141" width="14.33203125" style="178" customWidth="1"/>
    <col min="6142" max="6142" width="18.1640625" style="178" customWidth="1"/>
    <col min="6143" max="6143" width="11.33203125" style="178" bestFit="1" customWidth="1"/>
    <col min="6144" max="6151" width="8.83203125" style="178"/>
    <col min="6152" max="6152" width="8" style="178" customWidth="1"/>
    <col min="6153" max="6391" width="8.83203125" style="178"/>
    <col min="6392" max="6392" width="12.5" style="178" customWidth="1"/>
    <col min="6393" max="6393" width="49" style="178" customWidth="1"/>
    <col min="6394" max="6394" width="7.83203125" style="178" customWidth="1"/>
    <col min="6395" max="6395" width="14.6640625" style="178" customWidth="1"/>
    <col min="6396" max="6396" width="14" style="178" customWidth="1"/>
    <col min="6397" max="6397" width="14.33203125" style="178" customWidth="1"/>
    <col min="6398" max="6398" width="18.1640625" style="178" customWidth="1"/>
    <col min="6399" max="6399" width="11.33203125" style="178" bestFit="1" customWidth="1"/>
    <col min="6400" max="6407" width="8.83203125" style="178"/>
    <col min="6408" max="6408" width="8" style="178" customWidth="1"/>
    <col min="6409" max="6647" width="8.83203125" style="178"/>
    <col min="6648" max="6648" width="12.5" style="178" customWidth="1"/>
    <col min="6649" max="6649" width="49" style="178" customWidth="1"/>
    <col min="6650" max="6650" width="7.83203125" style="178" customWidth="1"/>
    <col min="6651" max="6651" width="14.6640625" style="178" customWidth="1"/>
    <col min="6652" max="6652" width="14" style="178" customWidth="1"/>
    <col min="6653" max="6653" width="14.33203125" style="178" customWidth="1"/>
    <col min="6654" max="6654" width="18.1640625" style="178" customWidth="1"/>
    <col min="6655" max="6655" width="11.33203125" style="178" bestFit="1" customWidth="1"/>
    <col min="6656" max="6663" width="8.83203125" style="178"/>
    <col min="6664" max="6664" width="8" style="178" customWidth="1"/>
    <col min="6665" max="6903" width="8.83203125" style="178"/>
    <col min="6904" max="6904" width="12.5" style="178" customWidth="1"/>
    <col min="6905" max="6905" width="49" style="178" customWidth="1"/>
    <col min="6906" max="6906" width="7.83203125" style="178" customWidth="1"/>
    <col min="6907" max="6907" width="14.6640625" style="178" customWidth="1"/>
    <col min="6908" max="6908" width="14" style="178" customWidth="1"/>
    <col min="6909" max="6909" width="14.33203125" style="178" customWidth="1"/>
    <col min="6910" max="6910" width="18.1640625" style="178" customWidth="1"/>
    <col min="6911" max="6911" width="11.33203125" style="178" bestFit="1" customWidth="1"/>
    <col min="6912" max="6919" width="8.83203125" style="178"/>
    <col min="6920" max="6920" width="8" style="178" customWidth="1"/>
    <col min="6921" max="7159" width="8.83203125" style="178"/>
    <col min="7160" max="7160" width="12.5" style="178" customWidth="1"/>
    <col min="7161" max="7161" width="49" style="178" customWidth="1"/>
    <col min="7162" max="7162" width="7.83203125" style="178" customWidth="1"/>
    <col min="7163" max="7163" width="14.6640625" style="178" customWidth="1"/>
    <col min="7164" max="7164" width="14" style="178" customWidth="1"/>
    <col min="7165" max="7165" width="14.33203125" style="178" customWidth="1"/>
    <col min="7166" max="7166" width="18.1640625" style="178" customWidth="1"/>
    <col min="7167" max="7167" width="11.33203125" style="178" bestFit="1" customWidth="1"/>
    <col min="7168" max="7175" width="8.83203125" style="178"/>
    <col min="7176" max="7176" width="8" style="178" customWidth="1"/>
    <col min="7177" max="7415" width="8.83203125" style="178"/>
    <col min="7416" max="7416" width="12.5" style="178" customWidth="1"/>
    <col min="7417" max="7417" width="49" style="178" customWidth="1"/>
    <col min="7418" max="7418" width="7.83203125" style="178" customWidth="1"/>
    <col min="7419" max="7419" width="14.6640625" style="178" customWidth="1"/>
    <col min="7420" max="7420" width="14" style="178" customWidth="1"/>
    <col min="7421" max="7421" width="14.33203125" style="178" customWidth="1"/>
    <col min="7422" max="7422" width="18.1640625" style="178" customWidth="1"/>
    <col min="7423" max="7423" width="11.33203125" style="178" bestFit="1" customWidth="1"/>
    <col min="7424" max="7431" width="8.83203125" style="178"/>
    <col min="7432" max="7432" width="8" style="178" customWidth="1"/>
    <col min="7433" max="7671" width="8.83203125" style="178"/>
    <col min="7672" max="7672" width="12.5" style="178" customWidth="1"/>
    <col min="7673" max="7673" width="49" style="178" customWidth="1"/>
    <col min="7674" max="7674" width="7.83203125" style="178" customWidth="1"/>
    <col min="7675" max="7675" width="14.6640625" style="178" customWidth="1"/>
    <col min="7676" max="7676" width="14" style="178" customWidth="1"/>
    <col min="7677" max="7677" width="14.33203125" style="178" customWidth="1"/>
    <col min="7678" max="7678" width="18.1640625" style="178" customWidth="1"/>
    <col min="7679" max="7679" width="11.33203125" style="178" bestFit="1" customWidth="1"/>
    <col min="7680" max="7687" width="8.83203125" style="178"/>
    <col min="7688" max="7688" width="8" style="178" customWidth="1"/>
    <col min="7689" max="7927" width="8.83203125" style="178"/>
    <col min="7928" max="7928" width="12.5" style="178" customWidth="1"/>
    <col min="7929" max="7929" width="49" style="178" customWidth="1"/>
    <col min="7930" max="7930" width="7.83203125" style="178" customWidth="1"/>
    <col min="7931" max="7931" width="14.6640625" style="178" customWidth="1"/>
    <col min="7932" max="7932" width="14" style="178" customWidth="1"/>
    <col min="7933" max="7933" width="14.33203125" style="178" customWidth="1"/>
    <col min="7934" max="7934" width="18.1640625" style="178" customWidth="1"/>
    <col min="7935" max="7935" width="11.33203125" style="178" bestFit="1" customWidth="1"/>
    <col min="7936" max="7943" width="8.83203125" style="178"/>
    <col min="7944" max="7944" width="8" style="178" customWidth="1"/>
    <col min="7945" max="8183" width="8.83203125" style="178"/>
    <col min="8184" max="8184" width="12.5" style="178" customWidth="1"/>
    <col min="8185" max="8185" width="49" style="178" customWidth="1"/>
    <col min="8186" max="8186" width="7.83203125" style="178" customWidth="1"/>
    <col min="8187" max="8187" width="14.6640625" style="178" customWidth="1"/>
    <col min="8188" max="8188" width="14" style="178" customWidth="1"/>
    <col min="8189" max="8189" width="14.33203125" style="178" customWidth="1"/>
    <col min="8190" max="8190" width="18.1640625" style="178" customWidth="1"/>
    <col min="8191" max="8191" width="11.33203125" style="178" bestFit="1" customWidth="1"/>
    <col min="8192" max="8199" width="8.83203125" style="178"/>
    <col min="8200" max="8200" width="8" style="178" customWidth="1"/>
    <col min="8201" max="8439" width="8.83203125" style="178"/>
    <col min="8440" max="8440" width="12.5" style="178" customWidth="1"/>
    <col min="8441" max="8441" width="49" style="178" customWidth="1"/>
    <col min="8442" max="8442" width="7.83203125" style="178" customWidth="1"/>
    <col min="8443" max="8443" width="14.6640625" style="178" customWidth="1"/>
    <col min="8444" max="8444" width="14" style="178" customWidth="1"/>
    <col min="8445" max="8445" width="14.33203125" style="178" customWidth="1"/>
    <col min="8446" max="8446" width="18.1640625" style="178" customWidth="1"/>
    <col min="8447" max="8447" width="11.33203125" style="178" bestFit="1" customWidth="1"/>
    <col min="8448" max="8455" width="8.83203125" style="178"/>
    <col min="8456" max="8456" width="8" style="178" customWidth="1"/>
    <col min="8457" max="8695" width="8.83203125" style="178"/>
    <col min="8696" max="8696" width="12.5" style="178" customWidth="1"/>
    <col min="8697" max="8697" width="49" style="178" customWidth="1"/>
    <col min="8698" max="8698" width="7.83203125" style="178" customWidth="1"/>
    <col min="8699" max="8699" width="14.6640625" style="178" customWidth="1"/>
    <col min="8700" max="8700" width="14" style="178" customWidth="1"/>
    <col min="8701" max="8701" width="14.33203125" style="178" customWidth="1"/>
    <col min="8702" max="8702" width="18.1640625" style="178" customWidth="1"/>
    <col min="8703" max="8703" width="11.33203125" style="178" bestFit="1" customWidth="1"/>
    <col min="8704" max="8711" width="8.83203125" style="178"/>
    <col min="8712" max="8712" width="8" style="178" customWidth="1"/>
    <col min="8713" max="8951" width="8.83203125" style="178"/>
    <col min="8952" max="8952" width="12.5" style="178" customWidth="1"/>
    <col min="8953" max="8953" width="49" style="178" customWidth="1"/>
    <col min="8954" max="8954" width="7.83203125" style="178" customWidth="1"/>
    <col min="8955" max="8955" width="14.6640625" style="178" customWidth="1"/>
    <col min="8956" max="8956" width="14" style="178" customWidth="1"/>
    <col min="8957" max="8957" width="14.33203125" style="178" customWidth="1"/>
    <col min="8958" max="8958" width="18.1640625" style="178" customWidth="1"/>
    <col min="8959" max="8959" width="11.33203125" style="178" bestFit="1" customWidth="1"/>
    <col min="8960" max="8967" width="8.83203125" style="178"/>
    <col min="8968" max="8968" width="8" style="178" customWidth="1"/>
    <col min="8969" max="9207" width="8.83203125" style="178"/>
    <col min="9208" max="9208" width="12.5" style="178" customWidth="1"/>
    <col min="9209" max="9209" width="49" style="178" customWidth="1"/>
    <col min="9210" max="9210" width="7.83203125" style="178" customWidth="1"/>
    <col min="9211" max="9211" width="14.6640625" style="178" customWidth="1"/>
    <col min="9212" max="9212" width="14" style="178" customWidth="1"/>
    <col min="9213" max="9213" width="14.33203125" style="178" customWidth="1"/>
    <col min="9214" max="9214" width="18.1640625" style="178" customWidth="1"/>
    <col min="9215" max="9215" width="11.33203125" style="178" bestFit="1" customWidth="1"/>
    <col min="9216" max="9223" width="8.83203125" style="178"/>
    <col min="9224" max="9224" width="8" style="178" customWidth="1"/>
    <col min="9225" max="9463" width="8.83203125" style="178"/>
    <col min="9464" max="9464" width="12.5" style="178" customWidth="1"/>
    <col min="9465" max="9465" width="49" style="178" customWidth="1"/>
    <col min="9466" max="9466" width="7.83203125" style="178" customWidth="1"/>
    <col min="9467" max="9467" width="14.6640625" style="178" customWidth="1"/>
    <col min="9468" max="9468" width="14" style="178" customWidth="1"/>
    <col min="9469" max="9469" width="14.33203125" style="178" customWidth="1"/>
    <col min="9470" max="9470" width="18.1640625" style="178" customWidth="1"/>
    <col min="9471" max="9471" width="11.33203125" style="178" bestFit="1" customWidth="1"/>
    <col min="9472" max="9479" width="8.83203125" style="178"/>
    <col min="9480" max="9480" width="8" style="178" customWidth="1"/>
    <col min="9481" max="9719" width="8.83203125" style="178"/>
    <col min="9720" max="9720" width="12.5" style="178" customWidth="1"/>
    <col min="9721" max="9721" width="49" style="178" customWidth="1"/>
    <col min="9722" max="9722" width="7.83203125" style="178" customWidth="1"/>
    <col min="9723" max="9723" width="14.6640625" style="178" customWidth="1"/>
    <col min="9724" max="9724" width="14" style="178" customWidth="1"/>
    <col min="9725" max="9725" width="14.33203125" style="178" customWidth="1"/>
    <col min="9726" max="9726" width="18.1640625" style="178" customWidth="1"/>
    <col min="9727" max="9727" width="11.33203125" style="178" bestFit="1" customWidth="1"/>
    <col min="9728" max="9735" width="8.83203125" style="178"/>
    <col min="9736" max="9736" width="8" style="178" customWidth="1"/>
    <col min="9737" max="9975" width="8.83203125" style="178"/>
    <col min="9976" max="9976" width="12.5" style="178" customWidth="1"/>
    <col min="9977" max="9977" width="49" style="178" customWidth="1"/>
    <col min="9978" max="9978" width="7.83203125" style="178" customWidth="1"/>
    <col min="9979" max="9979" width="14.6640625" style="178" customWidth="1"/>
    <col min="9980" max="9980" width="14" style="178" customWidth="1"/>
    <col min="9981" max="9981" width="14.33203125" style="178" customWidth="1"/>
    <col min="9982" max="9982" width="18.1640625" style="178" customWidth="1"/>
    <col min="9983" max="9983" width="11.33203125" style="178" bestFit="1" customWidth="1"/>
    <col min="9984" max="9991" width="8.83203125" style="178"/>
    <col min="9992" max="9992" width="8" style="178" customWidth="1"/>
    <col min="9993" max="10231" width="8.83203125" style="178"/>
    <col min="10232" max="10232" width="12.5" style="178" customWidth="1"/>
    <col min="10233" max="10233" width="49" style="178" customWidth="1"/>
    <col min="10234" max="10234" width="7.83203125" style="178" customWidth="1"/>
    <col min="10235" max="10235" width="14.6640625" style="178" customWidth="1"/>
    <col min="10236" max="10236" width="14" style="178" customWidth="1"/>
    <col min="10237" max="10237" width="14.33203125" style="178" customWidth="1"/>
    <col min="10238" max="10238" width="18.1640625" style="178" customWidth="1"/>
    <col min="10239" max="10239" width="11.33203125" style="178" bestFit="1" customWidth="1"/>
    <col min="10240" max="10247" width="8.83203125" style="178"/>
    <col min="10248" max="10248" width="8" style="178" customWidth="1"/>
    <col min="10249" max="10487" width="8.83203125" style="178"/>
    <col min="10488" max="10488" width="12.5" style="178" customWidth="1"/>
    <col min="10489" max="10489" width="49" style="178" customWidth="1"/>
    <col min="10490" max="10490" width="7.83203125" style="178" customWidth="1"/>
    <col min="10491" max="10491" width="14.6640625" style="178" customWidth="1"/>
    <col min="10492" max="10492" width="14" style="178" customWidth="1"/>
    <col min="10493" max="10493" width="14.33203125" style="178" customWidth="1"/>
    <col min="10494" max="10494" width="18.1640625" style="178" customWidth="1"/>
    <col min="10495" max="10495" width="11.33203125" style="178" bestFit="1" customWidth="1"/>
    <col min="10496" max="10503" width="8.83203125" style="178"/>
    <col min="10504" max="10504" width="8" style="178" customWidth="1"/>
    <col min="10505" max="10743" width="8.83203125" style="178"/>
    <col min="10744" max="10744" width="12.5" style="178" customWidth="1"/>
    <col min="10745" max="10745" width="49" style="178" customWidth="1"/>
    <col min="10746" max="10746" width="7.83203125" style="178" customWidth="1"/>
    <col min="10747" max="10747" width="14.6640625" style="178" customWidth="1"/>
    <col min="10748" max="10748" width="14" style="178" customWidth="1"/>
    <col min="10749" max="10749" width="14.33203125" style="178" customWidth="1"/>
    <col min="10750" max="10750" width="18.1640625" style="178" customWidth="1"/>
    <col min="10751" max="10751" width="11.33203125" style="178" bestFit="1" customWidth="1"/>
    <col min="10752" max="10759" width="8.83203125" style="178"/>
    <col min="10760" max="10760" width="8" style="178" customWidth="1"/>
    <col min="10761" max="10999" width="8.83203125" style="178"/>
    <col min="11000" max="11000" width="12.5" style="178" customWidth="1"/>
    <col min="11001" max="11001" width="49" style="178" customWidth="1"/>
    <col min="11002" max="11002" width="7.83203125" style="178" customWidth="1"/>
    <col min="11003" max="11003" width="14.6640625" style="178" customWidth="1"/>
    <col min="11004" max="11004" width="14" style="178" customWidth="1"/>
    <col min="11005" max="11005" width="14.33203125" style="178" customWidth="1"/>
    <col min="11006" max="11006" width="18.1640625" style="178" customWidth="1"/>
    <col min="11007" max="11007" width="11.33203125" style="178" bestFit="1" customWidth="1"/>
    <col min="11008" max="11015" width="8.83203125" style="178"/>
    <col min="11016" max="11016" width="8" style="178" customWidth="1"/>
    <col min="11017" max="11255" width="8.83203125" style="178"/>
    <col min="11256" max="11256" width="12.5" style="178" customWidth="1"/>
    <col min="11257" max="11257" width="49" style="178" customWidth="1"/>
    <col min="11258" max="11258" width="7.83203125" style="178" customWidth="1"/>
    <col min="11259" max="11259" width="14.6640625" style="178" customWidth="1"/>
    <col min="11260" max="11260" width="14" style="178" customWidth="1"/>
    <col min="11261" max="11261" width="14.33203125" style="178" customWidth="1"/>
    <col min="11262" max="11262" width="18.1640625" style="178" customWidth="1"/>
    <col min="11263" max="11263" width="11.33203125" style="178" bestFit="1" customWidth="1"/>
    <col min="11264" max="11271" width="8.83203125" style="178"/>
    <col min="11272" max="11272" width="8" style="178" customWidth="1"/>
    <col min="11273" max="11511" width="8.83203125" style="178"/>
    <col min="11512" max="11512" width="12.5" style="178" customWidth="1"/>
    <col min="11513" max="11513" width="49" style="178" customWidth="1"/>
    <col min="11514" max="11514" width="7.83203125" style="178" customWidth="1"/>
    <col min="11515" max="11515" width="14.6640625" style="178" customWidth="1"/>
    <col min="11516" max="11516" width="14" style="178" customWidth="1"/>
    <col min="11517" max="11517" width="14.33203125" style="178" customWidth="1"/>
    <col min="11518" max="11518" width="18.1640625" style="178" customWidth="1"/>
    <col min="11519" max="11519" width="11.33203125" style="178" bestFit="1" customWidth="1"/>
    <col min="11520" max="11527" width="8.83203125" style="178"/>
    <col min="11528" max="11528" width="8" style="178" customWidth="1"/>
    <col min="11529" max="11767" width="8.83203125" style="178"/>
    <col min="11768" max="11768" width="12.5" style="178" customWidth="1"/>
    <col min="11769" max="11769" width="49" style="178" customWidth="1"/>
    <col min="11770" max="11770" width="7.83203125" style="178" customWidth="1"/>
    <col min="11771" max="11771" width="14.6640625" style="178" customWidth="1"/>
    <col min="11772" max="11772" width="14" style="178" customWidth="1"/>
    <col min="11773" max="11773" width="14.33203125" style="178" customWidth="1"/>
    <col min="11774" max="11774" width="18.1640625" style="178" customWidth="1"/>
    <col min="11775" max="11775" width="11.33203125" style="178" bestFit="1" customWidth="1"/>
    <col min="11776" max="11783" width="8.83203125" style="178"/>
    <col min="11784" max="11784" width="8" style="178" customWidth="1"/>
    <col min="11785" max="12023" width="8.83203125" style="178"/>
    <col min="12024" max="12024" width="12.5" style="178" customWidth="1"/>
    <col min="12025" max="12025" width="49" style="178" customWidth="1"/>
    <col min="12026" max="12026" width="7.83203125" style="178" customWidth="1"/>
    <col min="12027" max="12027" width="14.6640625" style="178" customWidth="1"/>
    <col min="12028" max="12028" width="14" style="178" customWidth="1"/>
    <col min="12029" max="12029" width="14.33203125" style="178" customWidth="1"/>
    <col min="12030" max="12030" width="18.1640625" style="178" customWidth="1"/>
    <col min="12031" max="12031" width="11.33203125" style="178" bestFit="1" customWidth="1"/>
    <col min="12032" max="12039" width="8.83203125" style="178"/>
    <col min="12040" max="12040" width="8" style="178" customWidth="1"/>
    <col min="12041" max="12279" width="8.83203125" style="178"/>
    <col min="12280" max="12280" width="12.5" style="178" customWidth="1"/>
    <col min="12281" max="12281" width="49" style="178" customWidth="1"/>
    <col min="12282" max="12282" width="7.83203125" style="178" customWidth="1"/>
    <col min="12283" max="12283" width="14.6640625" style="178" customWidth="1"/>
    <col min="12284" max="12284" width="14" style="178" customWidth="1"/>
    <col min="12285" max="12285" width="14.33203125" style="178" customWidth="1"/>
    <col min="12286" max="12286" width="18.1640625" style="178" customWidth="1"/>
    <col min="12287" max="12287" width="11.33203125" style="178" bestFit="1" customWidth="1"/>
    <col min="12288" max="12295" width="8.83203125" style="178"/>
    <col min="12296" max="12296" width="8" style="178" customWidth="1"/>
    <col min="12297" max="12535" width="8.83203125" style="178"/>
    <col min="12536" max="12536" width="12.5" style="178" customWidth="1"/>
    <col min="12537" max="12537" width="49" style="178" customWidth="1"/>
    <col min="12538" max="12538" width="7.83203125" style="178" customWidth="1"/>
    <col min="12539" max="12539" width="14.6640625" style="178" customWidth="1"/>
    <col min="12540" max="12540" width="14" style="178" customWidth="1"/>
    <col min="12541" max="12541" width="14.33203125" style="178" customWidth="1"/>
    <col min="12542" max="12542" width="18.1640625" style="178" customWidth="1"/>
    <col min="12543" max="12543" width="11.33203125" style="178" bestFit="1" customWidth="1"/>
    <col min="12544" max="12551" width="8.83203125" style="178"/>
    <col min="12552" max="12552" width="8" style="178" customWidth="1"/>
    <col min="12553" max="12791" width="8.83203125" style="178"/>
    <col min="12792" max="12792" width="12.5" style="178" customWidth="1"/>
    <col min="12793" max="12793" width="49" style="178" customWidth="1"/>
    <col min="12794" max="12794" width="7.83203125" style="178" customWidth="1"/>
    <col min="12795" max="12795" width="14.6640625" style="178" customWidth="1"/>
    <col min="12796" max="12796" width="14" style="178" customWidth="1"/>
    <col min="12797" max="12797" width="14.33203125" style="178" customWidth="1"/>
    <col min="12798" max="12798" width="18.1640625" style="178" customWidth="1"/>
    <col min="12799" max="12799" width="11.33203125" style="178" bestFit="1" customWidth="1"/>
    <col min="12800" max="12807" width="8.83203125" style="178"/>
    <col min="12808" max="12808" width="8" style="178" customWidth="1"/>
    <col min="12809" max="13047" width="8.83203125" style="178"/>
    <col min="13048" max="13048" width="12.5" style="178" customWidth="1"/>
    <col min="13049" max="13049" width="49" style="178" customWidth="1"/>
    <col min="13050" max="13050" width="7.83203125" style="178" customWidth="1"/>
    <col min="13051" max="13051" width="14.6640625" style="178" customWidth="1"/>
    <col min="13052" max="13052" width="14" style="178" customWidth="1"/>
    <col min="13053" max="13053" width="14.33203125" style="178" customWidth="1"/>
    <col min="13054" max="13054" width="18.1640625" style="178" customWidth="1"/>
    <col min="13055" max="13055" width="11.33203125" style="178" bestFit="1" customWidth="1"/>
    <col min="13056" max="13063" width="8.83203125" style="178"/>
    <col min="13064" max="13064" width="8" style="178" customWidth="1"/>
    <col min="13065" max="13303" width="8.83203125" style="178"/>
    <col min="13304" max="13304" width="12.5" style="178" customWidth="1"/>
    <col min="13305" max="13305" width="49" style="178" customWidth="1"/>
    <col min="13306" max="13306" width="7.83203125" style="178" customWidth="1"/>
    <col min="13307" max="13307" width="14.6640625" style="178" customWidth="1"/>
    <col min="13308" max="13308" width="14" style="178" customWidth="1"/>
    <col min="13309" max="13309" width="14.33203125" style="178" customWidth="1"/>
    <col min="13310" max="13310" width="18.1640625" style="178" customWidth="1"/>
    <col min="13311" max="13311" width="11.33203125" style="178" bestFit="1" customWidth="1"/>
    <col min="13312" max="13319" width="8.83203125" style="178"/>
    <col min="13320" max="13320" width="8" style="178" customWidth="1"/>
    <col min="13321" max="13559" width="8.83203125" style="178"/>
    <col min="13560" max="13560" width="12.5" style="178" customWidth="1"/>
    <col min="13561" max="13561" width="49" style="178" customWidth="1"/>
    <col min="13562" max="13562" width="7.83203125" style="178" customWidth="1"/>
    <col min="13563" max="13563" width="14.6640625" style="178" customWidth="1"/>
    <col min="13564" max="13564" width="14" style="178" customWidth="1"/>
    <col min="13565" max="13565" width="14.33203125" style="178" customWidth="1"/>
    <col min="13566" max="13566" width="18.1640625" style="178" customWidth="1"/>
    <col min="13567" max="13567" width="11.33203125" style="178" bestFit="1" customWidth="1"/>
    <col min="13568" max="13575" width="8.83203125" style="178"/>
    <col min="13576" max="13576" width="8" style="178" customWidth="1"/>
    <col min="13577" max="13815" width="8.83203125" style="178"/>
    <col min="13816" max="13816" width="12.5" style="178" customWidth="1"/>
    <col min="13817" max="13817" width="49" style="178" customWidth="1"/>
    <col min="13818" max="13818" width="7.83203125" style="178" customWidth="1"/>
    <col min="13819" max="13819" width="14.6640625" style="178" customWidth="1"/>
    <col min="13820" max="13820" width="14" style="178" customWidth="1"/>
    <col min="13821" max="13821" width="14.33203125" style="178" customWidth="1"/>
    <col min="13822" max="13822" width="18.1640625" style="178" customWidth="1"/>
    <col min="13823" max="13823" width="11.33203125" style="178" bestFit="1" customWidth="1"/>
    <col min="13824" max="13831" width="8.83203125" style="178"/>
    <col min="13832" max="13832" width="8" style="178" customWidth="1"/>
    <col min="13833" max="14071" width="8.83203125" style="178"/>
    <col min="14072" max="14072" width="12.5" style="178" customWidth="1"/>
    <col min="14073" max="14073" width="49" style="178" customWidth="1"/>
    <col min="14074" max="14074" width="7.83203125" style="178" customWidth="1"/>
    <col min="14075" max="14075" width="14.6640625" style="178" customWidth="1"/>
    <col min="14076" max="14076" width="14" style="178" customWidth="1"/>
    <col min="14077" max="14077" width="14.33203125" style="178" customWidth="1"/>
    <col min="14078" max="14078" width="18.1640625" style="178" customWidth="1"/>
    <col min="14079" max="14079" width="11.33203125" style="178" bestFit="1" customWidth="1"/>
    <col min="14080" max="14087" width="8.83203125" style="178"/>
    <col min="14088" max="14088" width="8" style="178" customWidth="1"/>
    <col min="14089" max="14327" width="8.83203125" style="178"/>
    <col min="14328" max="14328" width="12.5" style="178" customWidth="1"/>
    <col min="14329" max="14329" width="49" style="178" customWidth="1"/>
    <col min="14330" max="14330" width="7.83203125" style="178" customWidth="1"/>
    <col min="14331" max="14331" width="14.6640625" style="178" customWidth="1"/>
    <col min="14332" max="14332" width="14" style="178" customWidth="1"/>
    <col min="14333" max="14333" width="14.33203125" style="178" customWidth="1"/>
    <col min="14334" max="14334" width="18.1640625" style="178" customWidth="1"/>
    <col min="14335" max="14335" width="11.33203125" style="178" bestFit="1" customWidth="1"/>
    <col min="14336" max="14343" width="8.83203125" style="178"/>
    <col min="14344" max="14344" width="8" style="178" customWidth="1"/>
    <col min="14345" max="14583" width="8.83203125" style="178"/>
    <col min="14584" max="14584" width="12.5" style="178" customWidth="1"/>
    <col min="14585" max="14585" width="49" style="178" customWidth="1"/>
    <col min="14586" max="14586" width="7.83203125" style="178" customWidth="1"/>
    <col min="14587" max="14587" width="14.6640625" style="178" customWidth="1"/>
    <col min="14588" max="14588" width="14" style="178" customWidth="1"/>
    <col min="14589" max="14589" width="14.33203125" style="178" customWidth="1"/>
    <col min="14590" max="14590" width="18.1640625" style="178" customWidth="1"/>
    <col min="14591" max="14591" width="11.33203125" style="178" bestFit="1" customWidth="1"/>
    <col min="14592" max="14599" width="8.83203125" style="178"/>
    <col min="14600" max="14600" width="8" style="178" customWidth="1"/>
    <col min="14601" max="14839" width="8.83203125" style="178"/>
    <col min="14840" max="14840" width="12.5" style="178" customWidth="1"/>
    <col min="14841" max="14841" width="49" style="178" customWidth="1"/>
    <col min="14842" max="14842" width="7.83203125" style="178" customWidth="1"/>
    <col min="14843" max="14843" width="14.6640625" style="178" customWidth="1"/>
    <col min="14844" max="14844" width="14" style="178" customWidth="1"/>
    <col min="14845" max="14845" width="14.33203125" style="178" customWidth="1"/>
    <col min="14846" max="14846" width="18.1640625" style="178" customWidth="1"/>
    <col min="14847" max="14847" width="11.33203125" style="178" bestFit="1" customWidth="1"/>
    <col min="14848" max="14855" width="8.83203125" style="178"/>
    <col min="14856" max="14856" width="8" style="178" customWidth="1"/>
    <col min="14857" max="15095" width="8.83203125" style="178"/>
    <col min="15096" max="15096" width="12.5" style="178" customWidth="1"/>
    <col min="15097" max="15097" width="49" style="178" customWidth="1"/>
    <col min="15098" max="15098" width="7.83203125" style="178" customWidth="1"/>
    <col min="15099" max="15099" width="14.6640625" style="178" customWidth="1"/>
    <col min="15100" max="15100" width="14" style="178" customWidth="1"/>
    <col min="15101" max="15101" width="14.33203125" style="178" customWidth="1"/>
    <col min="15102" max="15102" width="18.1640625" style="178" customWidth="1"/>
    <col min="15103" max="15103" width="11.33203125" style="178" bestFit="1" customWidth="1"/>
    <col min="15104" max="15111" width="8.83203125" style="178"/>
    <col min="15112" max="15112" width="8" style="178" customWidth="1"/>
    <col min="15113" max="15351" width="8.83203125" style="178"/>
    <col min="15352" max="15352" width="12.5" style="178" customWidth="1"/>
    <col min="15353" max="15353" width="49" style="178" customWidth="1"/>
    <col min="15354" max="15354" width="7.83203125" style="178" customWidth="1"/>
    <col min="15355" max="15355" width="14.6640625" style="178" customWidth="1"/>
    <col min="15356" max="15356" width="14" style="178" customWidth="1"/>
    <col min="15357" max="15357" width="14.33203125" style="178" customWidth="1"/>
    <col min="15358" max="15358" width="18.1640625" style="178" customWidth="1"/>
    <col min="15359" max="15359" width="11.33203125" style="178" bestFit="1" customWidth="1"/>
    <col min="15360" max="15367" width="8.83203125" style="178"/>
    <col min="15368" max="15368" width="8" style="178" customWidth="1"/>
    <col min="15369" max="15607" width="8.83203125" style="178"/>
    <col min="15608" max="15608" width="12.5" style="178" customWidth="1"/>
    <col min="15609" max="15609" width="49" style="178" customWidth="1"/>
    <col min="15610" max="15610" width="7.83203125" style="178" customWidth="1"/>
    <col min="15611" max="15611" width="14.6640625" style="178" customWidth="1"/>
    <col min="15612" max="15612" width="14" style="178" customWidth="1"/>
    <col min="15613" max="15613" width="14.33203125" style="178" customWidth="1"/>
    <col min="15614" max="15614" width="18.1640625" style="178" customWidth="1"/>
    <col min="15615" max="15615" width="11.33203125" style="178" bestFit="1" customWidth="1"/>
    <col min="15616" max="15623" width="8.83203125" style="178"/>
    <col min="15624" max="15624" width="8" style="178" customWidth="1"/>
    <col min="15625" max="15863" width="8.83203125" style="178"/>
    <col min="15864" max="15864" width="12.5" style="178" customWidth="1"/>
    <col min="15865" max="15865" width="49" style="178" customWidth="1"/>
    <col min="15866" max="15866" width="7.83203125" style="178" customWidth="1"/>
    <col min="15867" max="15867" width="14.6640625" style="178" customWidth="1"/>
    <col min="15868" max="15868" width="14" style="178" customWidth="1"/>
    <col min="15869" max="15869" width="14.33203125" style="178" customWidth="1"/>
    <col min="15870" max="15870" width="18.1640625" style="178" customWidth="1"/>
    <col min="15871" max="15871" width="11.33203125" style="178" bestFit="1" customWidth="1"/>
    <col min="15872" max="15879" width="8.83203125" style="178"/>
    <col min="15880" max="15880" width="8" style="178" customWidth="1"/>
    <col min="15881" max="16119" width="8.83203125" style="178"/>
    <col min="16120" max="16120" width="12.5" style="178" customWidth="1"/>
    <col min="16121" max="16121" width="49" style="178" customWidth="1"/>
    <col min="16122" max="16122" width="7.83203125" style="178" customWidth="1"/>
    <col min="16123" max="16123" width="14.6640625" style="178" customWidth="1"/>
    <col min="16124" max="16124" width="14" style="178" customWidth="1"/>
    <col min="16125" max="16125" width="14.33203125" style="178" customWidth="1"/>
    <col min="16126" max="16126" width="18.1640625" style="178" customWidth="1"/>
    <col min="16127" max="16127" width="11.33203125" style="178" bestFit="1" customWidth="1"/>
    <col min="16128" max="16135" width="8.83203125" style="178"/>
    <col min="16136" max="16136" width="8" style="178" customWidth="1"/>
    <col min="16137" max="16384" width="8.83203125" style="178"/>
  </cols>
  <sheetData>
    <row r="1" spans="1:6" ht="85.9" customHeight="1"/>
    <row r="2" spans="1:6">
      <c r="A2" s="298" t="s">
        <v>199</v>
      </c>
      <c r="B2" s="305"/>
      <c r="C2" s="305"/>
      <c r="D2" s="305"/>
      <c r="E2" s="305"/>
      <c r="F2" s="300"/>
    </row>
    <row r="3" spans="1:6">
      <c r="A3" s="301" t="s">
        <v>282</v>
      </c>
      <c r="B3" s="306"/>
      <c r="C3" s="306"/>
      <c r="D3" s="306"/>
      <c r="E3" s="306"/>
      <c r="F3" s="303"/>
    </row>
    <row r="4" spans="1:6">
      <c r="A4" s="301" t="s">
        <v>283</v>
      </c>
      <c r="B4" s="306"/>
      <c r="C4" s="306"/>
      <c r="D4" s="306"/>
      <c r="E4" s="306"/>
      <c r="F4" s="307"/>
    </row>
    <row r="5" spans="1:6">
      <c r="A5" s="301" t="s">
        <v>281</v>
      </c>
      <c r="B5" s="306"/>
      <c r="C5" s="306"/>
      <c r="D5" s="306"/>
      <c r="E5" s="306"/>
      <c r="F5" s="307"/>
    </row>
    <row r="6" spans="1:6" ht="12" customHeight="1">
      <c r="A6" s="341" t="s">
        <v>284</v>
      </c>
      <c r="B6" s="342"/>
      <c r="C6" s="342"/>
      <c r="D6" s="342"/>
      <c r="E6" s="342"/>
      <c r="F6" s="342"/>
    </row>
    <row r="7" spans="1:6" ht="12.75" customHeight="1">
      <c r="A7" s="129"/>
      <c r="B7" s="129"/>
      <c r="C7" s="129"/>
      <c r="D7" s="129"/>
      <c r="E7" s="116"/>
      <c r="F7" s="116"/>
    </row>
    <row r="9" spans="1:6">
      <c r="A9" s="371" t="s">
        <v>157</v>
      </c>
      <c r="B9" s="371"/>
      <c r="C9" s="371"/>
      <c r="D9" s="371"/>
      <c r="E9" s="371"/>
      <c r="F9" s="371"/>
    </row>
    <row r="10" spans="1:6" ht="12.75" customHeight="1" thickBot="1">
      <c r="A10" s="367"/>
      <c r="B10" s="367"/>
      <c r="C10" s="367"/>
      <c r="D10" s="367"/>
      <c r="E10" s="367"/>
      <c r="F10" s="367"/>
    </row>
    <row r="11" spans="1:6" ht="27" customHeight="1" thickBot="1">
      <c r="A11" s="156" t="s">
        <v>139</v>
      </c>
      <c r="B11" s="181" t="s">
        <v>140</v>
      </c>
      <c r="C11" s="181" t="s">
        <v>141</v>
      </c>
      <c r="D11" s="182" t="s">
        <v>142</v>
      </c>
      <c r="E11" s="181" t="s">
        <v>143</v>
      </c>
      <c r="F11" s="183" t="s">
        <v>69</v>
      </c>
    </row>
    <row r="12" spans="1:6" ht="15" customHeight="1">
      <c r="A12" s="368"/>
      <c r="B12" s="369"/>
      <c r="C12" s="369"/>
      <c r="D12" s="369"/>
      <c r="E12" s="369"/>
      <c r="F12" s="370"/>
    </row>
    <row r="13" spans="1:6" s="186" customFormat="1" ht="25.5">
      <c r="A13" s="157" t="s">
        <v>63</v>
      </c>
      <c r="B13" s="184" t="s">
        <v>118</v>
      </c>
      <c r="C13" s="185" t="s">
        <v>153</v>
      </c>
      <c r="D13" s="158"/>
      <c r="E13" s="158"/>
      <c r="F13" s="159"/>
    </row>
    <row r="14" spans="1:6" s="186" customFormat="1" ht="25.5">
      <c r="A14" s="160" t="s">
        <v>154</v>
      </c>
      <c r="B14" s="161" t="s">
        <v>155</v>
      </c>
      <c r="C14" s="140" t="str">
        <f>VLOOKUP(A14,[4]INSUMOS!$A$3:$D$399,3,0)</f>
        <v>unid</v>
      </c>
      <c r="D14" s="162">
        <v>67</v>
      </c>
      <c r="E14" s="162">
        <v>100.25</v>
      </c>
      <c r="F14" s="163">
        <f>ROUND(D14*E14,2)</f>
        <v>6716.75</v>
      </c>
    </row>
    <row r="15" spans="1:6" s="186" customFormat="1">
      <c r="A15" s="160" t="s">
        <v>144</v>
      </c>
      <c r="B15" s="161" t="s">
        <v>156</v>
      </c>
      <c r="C15" s="140" t="str">
        <f>VLOOKUP(A15,[4]INSUMOS!$A$3:$D$399,3,0)</f>
        <v>unid</v>
      </c>
      <c r="D15" s="162">
        <v>67</v>
      </c>
      <c r="E15" s="162">
        <v>23.5</v>
      </c>
      <c r="F15" s="163">
        <f>ROUND(D15*E15,2)</f>
        <v>1574.5</v>
      </c>
    </row>
    <row r="16" spans="1:6" s="186" customFormat="1">
      <c r="A16" s="160"/>
      <c r="B16" s="164" t="s">
        <v>145</v>
      </c>
      <c r="C16" s="140"/>
      <c r="D16" s="173"/>
      <c r="E16" s="162"/>
      <c r="F16" s="165">
        <f>SUM(F14:F15)</f>
        <v>8291.25</v>
      </c>
    </row>
    <row r="17" spans="1:6" s="186" customFormat="1">
      <c r="A17" s="160" t="s">
        <v>146</v>
      </c>
      <c r="B17" s="161" t="s">
        <v>152</v>
      </c>
      <c r="C17" s="140" t="str">
        <f>VLOOKUP(A17,[4]INSUMOS!$A$3:$D$154,3,0)</f>
        <v>h</v>
      </c>
      <c r="D17" s="162">
        <v>4.5</v>
      </c>
      <c r="E17" s="162">
        <v>35.200000000000003</v>
      </c>
      <c r="F17" s="163">
        <f>ROUND(D17*E17,2)</f>
        <v>158.4</v>
      </c>
    </row>
    <row r="18" spans="1:6" s="186" customFormat="1">
      <c r="A18" s="160" t="s">
        <v>147</v>
      </c>
      <c r="B18" s="161" t="str">
        <f>VLOOKUP(A18,[4]INSUMOS!$A$3:$D$154,2,0)</f>
        <v>Servente</v>
      </c>
      <c r="C18" s="140" t="str">
        <f>VLOOKUP(A18,[4]INSUMOS!$A$3:$D$154,3,0)</f>
        <v>h</v>
      </c>
      <c r="D18" s="162">
        <v>4.5</v>
      </c>
      <c r="E18" s="162">
        <f>VLOOKUP(A18,[4]INSUMOS!$A$3:$D$399,4,0)</f>
        <v>5.1100000000000003</v>
      </c>
      <c r="F18" s="163">
        <f>ROUND(D18*E18,2)</f>
        <v>23</v>
      </c>
    </row>
    <row r="19" spans="1:6" s="186" customFormat="1">
      <c r="A19" s="166"/>
      <c r="B19" s="164" t="s">
        <v>148</v>
      </c>
      <c r="C19" s="135"/>
      <c r="D19" s="167"/>
      <c r="E19" s="125"/>
      <c r="F19" s="165">
        <f>SUM(F17:F18)</f>
        <v>181.4</v>
      </c>
    </row>
    <row r="20" spans="1:6" s="186" customFormat="1">
      <c r="A20" s="166" t="s">
        <v>149</v>
      </c>
      <c r="B20" s="161" t="str">
        <f>VLOOKUP(A20,[4]INSUMOS!$A$3:$D$154,2,0)</f>
        <v>LEIS SOCIAS</v>
      </c>
      <c r="C20" s="140" t="str">
        <f>VLOOKUP(A20,[4]INSUMOS!$A$3:$D$154,3,0)</f>
        <v>%</v>
      </c>
      <c r="D20" s="162">
        <v>84.04</v>
      </c>
      <c r="E20" s="162">
        <f>F19*D20/100</f>
        <v>152.44856000000001</v>
      </c>
      <c r="F20" s="163">
        <f>ROUND(D20*E20,2)/100</f>
        <v>128.11780000000002</v>
      </c>
    </row>
    <row r="21" spans="1:6" s="186" customFormat="1">
      <c r="A21" s="166"/>
      <c r="B21" s="164" t="s">
        <v>150</v>
      </c>
      <c r="C21" s="140"/>
      <c r="D21" s="162"/>
      <c r="E21" s="162"/>
      <c r="F21" s="168">
        <f>SUM(F16+F19+F20)</f>
        <v>8600.7677999999996</v>
      </c>
    </row>
    <row r="22" spans="1:6" s="186" customFormat="1">
      <c r="A22" s="166" t="s">
        <v>151</v>
      </c>
      <c r="B22" s="161" t="str">
        <f>VLOOKUP(A22,[4]INSUMOS!$A$3:$D$154,2,0)</f>
        <v>BDI</v>
      </c>
      <c r="C22" s="140" t="str">
        <f>VLOOKUP(A22,[4]INSUMOS!$A$3:$D$154,3,0)</f>
        <v>%</v>
      </c>
      <c r="D22" s="162">
        <v>21.73</v>
      </c>
      <c r="E22" s="162">
        <f>SUM(F21)</f>
        <v>8600.7677999999996</v>
      </c>
      <c r="F22" s="163">
        <f>ROUND(D22*E22,2)/100</f>
        <v>1868.9467999999999</v>
      </c>
    </row>
    <row r="23" spans="1:6">
      <c r="A23" s="169"/>
      <c r="B23" s="170" t="s">
        <v>130</v>
      </c>
      <c r="C23" s="171"/>
      <c r="D23" s="172"/>
      <c r="E23" s="172"/>
      <c r="F23" s="187">
        <f>SUM(F21:F22)</f>
        <v>10469.714599999999</v>
      </c>
    </row>
    <row r="24" spans="1:6" ht="8.25" customHeight="1">
      <c r="A24" s="174"/>
      <c r="B24" s="175"/>
      <c r="C24" s="176"/>
      <c r="D24" s="177"/>
      <c r="E24" s="177"/>
      <c r="F24" s="188"/>
    </row>
  </sheetData>
  <mergeCells count="4">
    <mergeCell ref="A6:F6"/>
    <mergeCell ref="A10:F10"/>
    <mergeCell ref="A12:F12"/>
    <mergeCell ref="A9:F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topLeftCell="A31" zoomScaleNormal="100" zoomScaleSheetLayoutView="100" workbookViewId="0">
      <selection activeCell="A5" sqref="A5:D6"/>
    </sheetView>
  </sheetViews>
  <sheetFormatPr defaultColWidth="9.1640625" defaultRowHeight="12.75"/>
  <cols>
    <col min="1" max="1" width="10.1640625" style="69" customWidth="1"/>
    <col min="2" max="2" width="59.33203125" style="69" customWidth="1"/>
    <col min="3" max="3" width="12.1640625" style="70" customWidth="1"/>
    <col min="4" max="4" width="4.6640625" style="69" customWidth="1"/>
    <col min="5" max="5" width="59.5" style="69" customWidth="1"/>
    <col min="6" max="8" width="9.1640625" style="69"/>
    <col min="9" max="9" width="2.83203125" style="69" customWidth="1"/>
    <col min="10" max="10" width="48" style="69" customWidth="1"/>
    <col min="11" max="231" width="9.1640625" style="69"/>
    <col min="232" max="232" width="6.33203125" style="69" customWidth="1"/>
    <col min="233" max="233" width="12.5" style="69" customWidth="1"/>
    <col min="234" max="234" width="8.6640625" style="69" customWidth="1"/>
    <col min="235" max="235" width="11.6640625" style="69" customWidth="1"/>
    <col min="236" max="236" width="9.1640625" style="69"/>
    <col min="237" max="237" width="2.5" style="69" customWidth="1"/>
    <col min="238" max="238" width="9.1640625" style="69"/>
    <col min="239" max="239" width="2.6640625" style="69" customWidth="1"/>
    <col min="240" max="256" width="9.1640625" style="69"/>
    <col min="257" max="257" width="10.1640625" style="69" customWidth="1"/>
    <col min="258" max="258" width="59.33203125" style="69" customWidth="1"/>
    <col min="259" max="259" width="12.1640625" style="69" customWidth="1"/>
    <col min="260" max="260" width="4.6640625" style="69" customWidth="1"/>
    <col min="261" max="261" width="59.5" style="69" customWidth="1"/>
    <col min="262" max="264" width="9.1640625" style="69"/>
    <col min="265" max="265" width="2.83203125" style="69" customWidth="1"/>
    <col min="266" max="266" width="48" style="69" customWidth="1"/>
    <col min="267" max="487" width="9.1640625" style="69"/>
    <col min="488" max="488" width="6.33203125" style="69" customWidth="1"/>
    <col min="489" max="489" width="12.5" style="69" customWidth="1"/>
    <col min="490" max="490" width="8.6640625" style="69" customWidth="1"/>
    <col min="491" max="491" width="11.6640625" style="69" customWidth="1"/>
    <col min="492" max="492" width="9.1640625" style="69"/>
    <col min="493" max="493" width="2.5" style="69" customWidth="1"/>
    <col min="494" max="494" width="9.1640625" style="69"/>
    <col min="495" max="495" width="2.6640625" style="69" customWidth="1"/>
    <col min="496" max="512" width="9.1640625" style="69"/>
    <col min="513" max="513" width="10.1640625" style="69" customWidth="1"/>
    <col min="514" max="514" width="59.33203125" style="69" customWidth="1"/>
    <col min="515" max="515" width="12.1640625" style="69" customWidth="1"/>
    <col min="516" max="516" width="4.6640625" style="69" customWidth="1"/>
    <col min="517" max="517" width="59.5" style="69" customWidth="1"/>
    <col min="518" max="520" width="9.1640625" style="69"/>
    <col min="521" max="521" width="2.83203125" style="69" customWidth="1"/>
    <col min="522" max="522" width="48" style="69" customWidth="1"/>
    <col min="523" max="743" width="9.1640625" style="69"/>
    <col min="744" max="744" width="6.33203125" style="69" customWidth="1"/>
    <col min="745" max="745" width="12.5" style="69" customWidth="1"/>
    <col min="746" max="746" width="8.6640625" style="69" customWidth="1"/>
    <col min="747" max="747" width="11.6640625" style="69" customWidth="1"/>
    <col min="748" max="748" width="9.1640625" style="69"/>
    <col min="749" max="749" width="2.5" style="69" customWidth="1"/>
    <col min="750" max="750" width="9.1640625" style="69"/>
    <col min="751" max="751" width="2.6640625" style="69" customWidth="1"/>
    <col min="752" max="768" width="9.1640625" style="69"/>
    <col min="769" max="769" width="10.1640625" style="69" customWidth="1"/>
    <col min="770" max="770" width="59.33203125" style="69" customWidth="1"/>
    <col min="771" max="771" width="12.1640625" style="69" customWidth="1"/>
    <col min="772" max="772" width="4.6640625" style="69" customWidth="1"/>
    <col min="773" max="773" width="59.5" style="69" customWidth="1"/>
    <col min="774" max="776" width="9.1640625" style="69"/>
    <col min="777" max="777" width="2.83203125" style="69" customWidth="1"/>
    <col min="778" max="778" width="48" style="69" customWidth="1"/>
    <col min="779" max="999" width="9.1640625" style="69"/>
    <col min="1000" max="1000" width="6.33203125" style="69" customWidth="1"/>
    <col min="1001" max="1001" width="12.5" style="69" customWidth="1"/>
    <col min="1002" max="1002" width="8.6640625" style="69" customWidth="1"/>
    <col min="1003" max="1003" width="11.6640625" style="69" customWidth="1"/>
    <col min="1004" max="1004" width="9.1640625" style="69"/>
    <col min="1005" max="1005" width="2.5" style="69" customWidth="1"/>
    <col min="1006" max="1006" width="9.1640625" style="69"/>
    <col min="1007" max="1007" width="2.6640625" style="69" customWidth="1"/>
    <col min="1008" max="1024" width="9.1640625" style="69"/>
    <col min="1025" max="1025" width="10.1640625" style="69" customWidth="1"/>
    <col min="1026" max="1026" width="59.33203125" style="69" customWidth="1"/>
    <col min="1027" max="1027" width="12.1640625" style="69" customWidth="1"/>
    <col min="1028" max="1028" width="4.6640625" style="69" customWidth="1"/>
    <col min="1029" max="1029" width="59.5" style="69" customWidth="1"/>
    <col min="1030" max="1032" width="9.1640625" style="69"/>
    <col min="1033" max="1033" width="2.83203125" style="69" customWidth="1"/>
    <col min="1034" max="1034" width="48" style="69" customWidth="1"/>
    <col min="1035" max="1255" width="9.1640625" style="69"/>
    <col min="1256" max="1256" width="6.33203125" style="69" customWidth="1"/>
    <col min="1257" max="1257" width="12.5" style="69" customWidth="1"/>
    <col min="1258" max="1258" width="8.6640625" style="69" customWidth="1"/>
    <col min="1259" max="1259" width="11.6640625" style="69" customWidth="1"/>
    <col min="1260" max="1260" width="9.1640625" style="69"/>
    <col min="1261" max="1261" width="2.5" style="69" customWidth="1"/>
    <col min="1262" max="1262" width="9.1640625" style="69"/>
    <col min="1263" max="1263" width="2.6640625" style="69" customWidth="1"/>
    <col min="1264" max="1280" width="9.1640625" style="69"/>
    <col min="1281" max="1281" width="10.1640625" style="69" customWidth="1"/>
    <col min="1282" max="1282" width="59.33203125" style="69" customWidth="1"/>
    <col min="1283" max="1283" width="12.1640625" style="69" customWidth="1"/>
    <col min="1284" max="1284" width="4.6640625" style="69" customWidth="1"/>
    <col min="1285" max="1285" width="59.5" style="69" customWidth="1"/>
    <col min="1286" max="1288" width="9.1640625" style="69"/>
    <col min="1289" max="1289" width="2.83203125" style="69" customWidth="1"/>
    <col min="1290" max="1290" width="48" style="69" customWidth="1"/>
    <col min="1291" max="1511" width="9.1640625" style="69"/>
    <col min="1512" max="1512" width="6.33203125" style="69" customWidth="1"/>
    <col min="1513" max="1513" width="12.5" style="69" customWidth="1"/>
    <col min="1514" max="1514" width="8.6640625" style="69" customWidth="1"/>
    <col min="1515" max="1515" width="11.6640625" style="69" customWidth="1"/>
    <col min="1516" max="1516" width="9.1640625" style="69"/>
    <col min="1517" max="1517" width="2.5" style="69" customWidth="1"/>
    <col min="1518" max="1518" width="9.1640625" style="69"/>
    <col min="1519" max="1519" width="2.6640625" style="69" customWidth="1"/>
    <col min="1520" max="1536" width="9.1640625" style="69"/>
    <col min="1537" max="1537" width="10.1640625" style="69" customWidth="1"/>
    <col min="1538" max="1538" width="59.33203125" style="69" customWidth="1"/>
    <col min="1539" max="1539" width="12.1640625" style="69" customWidth="1"/>
    <col min="1540" max="1540" width="4.6640625" style="69" customWidth="1"/>
    <col min="1541" max="1541" width="59.5" style="69" customWidth="1"/>
    <col min="1542" max="1544" width="9.1640625" style="69"/>
    <col min="1545" max="1545" width="2.83203125" style="69" customWidth="1"/>
    <col min="1546" max="1546" width="48" style="69" customWidth="1"/>
    <col min="1547" max="1767" width="9.1640625" style="69"/>
    <col min="1768" max="1768" width="6.33203125" style="69" customWidth="1"/>
    <col min="1769" max="1769" width="12.5" style="69" customWidth="1"/>
    <col min="1770" max="1770" width="8.6640625" style="69" customWidth="1"/>
    <col min="1771" max="1771" width="11.6640625" style="69" customWidth="1"/>
    <col min="1772" max="1772" width="9.1640625" style="69"/>
    <col min="1773" max="1773" width="2.5" style="69" customWidth="1"/>
    <col min="1774" max="1774" width="9.1640625" style="69"/>
    <col min="1775" max="1775" width="2.6640625" style="69" customWidth="1"/>
    <col min="1776" max="1792" width="9.1640625" style="69"/>
    <col min="1793" max="1793" width="10.1640625" style="69" customWidth="1"/>
    <col min="1794" max="1794" width="59.33203125" style="69" customWidth="1"/>
    <col min="1795" max="1795" width="12.1640625" style="69" customWidth="1"/>
    <col min="1796" max="1796" width="4.6640625" style="69" customWidth="1"/>
    <col min="1797" max="1797" width="59.5" style="69" customWidth="1"/>
    <col min="1798" max="1800" width="9.1640625" style="69"/>
    <col min="1801" max="1801" width="2.83203125" style="69" customWidth="1"/>
    <col min="1802" max="1802" width="48" style="69" customWidth="1"/>
    <col min="1803" max="2023" width="9.1640625" style="69"/>
    <col min="2024" max="2024" width="6.33203125" style="69" customWidth="1"/>
    <col min="2025" max="2025" width="12.5" style="69" customWidth="1"/>
    <col min="2026" max="2026" width="8.6640625" style="69" customWidth="1"/>
    <col min="2027" max="2027" width="11.6640625" style="69" customWidth="1"/>
    <col min="2028" max="2028" width="9.1640625" style="69"/>
    <col min="2029" max="2029" width="2.5" style="69" customWidth="1"/>
    <col min="2030" max="2030" width="9.1640625" style="69"/>
    <col min="2031" max="2031" width="2.6640625" style="69" customWidth="1"/>
    <col min="2032" max="2048" width="9.1640625" style="69"/>
    <col min="2049" max="2049" width="10.1640625" style="69" customWidth="1"/>
    <col min="2050" max="2050" width="59.33203125" style="69" customWidth="1"/>
    <col min="2051" max="2051" width="12.1640625" style="69" customWidth="1"/>
    <col min="2052" max="2052" width="4.6640625" style="69" customWidth="1"/>
    <col min="2053" max="2053" width="59.5" style="69" customWidth="1"/>
    <col min="2054" max="2056" width="9.1640625" style="69"/>
    <col min="2057" max="2057" width="2.83203125" style="69" customWidth="1"/>
    <col min="2058" max="2058" width="48" style="69" customWidth="1"/>
    <col min="2059" max="2279" width="9.1640625" style="69"/>
    <col min="2280" max="2280" width="6.33203125" style="69" customWidth="1"/>
    <col min="2281" max="2281" width="12.5" style="69" customWidth="1"/>
    <col min="2282" max="2282" width="8.6640625" style="69" customWidth="1"/>
    <col min="2283" max="2283" width="11.6640625" style="69" customWidth="1"/>
    <col min="2284" max="2284" width="9.1640625" style="69"/>
    <col min="2285" max="2285" width="2.5" style="69" customWidth="1"/>
    <col min="2286" max="2286" width="9.1640625" style="69"/>
    <col min="2287" max="2287" width="2.6640625" style="69" customWidth="1"/>
    <col min="2288" max="2304" width="9.1640625" style="69"/>
    <col min="2305" max="2305" width="10.1640625" style="69" customWidth="1"/>
    <col min="2306" max="2306" width="59.33203125" style="69" customWidth="1"/>
    <col min="2307" max="2307" width="12.1640625" style="69" customWidth="1"/>
    <col min="2308" max="2308" width="4.6640625" style="69" customWidth="1"/>
    <col min="2309" max="2309" width="59.5" style="69" customWidth="1"/>
    <col min="2310" max="2312" width="9.1640625" style="69"/>
    <col min="2313" max="2313" width="2.83203125" style="69" customWidth="1"/>
    <col min="2314" max="2314" width="48" style="69" customWidth="1"/>
    <col min="2315" max="2535" width="9.1640625" style="69"/>
    <col min="2536" max="2536" width="6.33203125" style="69" customWidth="1"/>
    <col min="2537" max="2537" width="12.5" style="69" customWidth="1"/>
    <col min="2538" max="2538" width="8.6640625" style="69" customWidth="1"/>
    <col min="2539" max="2539" width="11.6640625" style="69" customWidth="1"/>
    <col min="2540" max="2540" width="9.1640625" style="69"/>
    <col min="2541" max="2541" width="2.5" style="69" customWidth="1"/>
    <col min="2542" max="2542" width="9.1640625" style="69"/>
    <col min="2543" max="2543" width="2.6640625" style="69" customWidth="1"/>
    <col min="2544" max="2560" width="9.1640625" style="69"/>
    <col min="2561" max="2561" width="10.1640625" style="69" customWidth="1"/>
    <col min="2562" max="2562" width="59.33203125" style="69" customWidth="1"/>
    <col min="2563" max="2563" width="12.1640625" style="69" customWidth="1"/>
    <col min="2564" max="2564" width="4.6640625" style="69" customWidth="1"/>
    <col min="2565" max="2565" width="59.5" style="69" customWidth="1"/>
    <col min="2566" max="2568" width="9.1640625" style="69"/>
    <col min="2569" max="2569" width="2.83203125" style="69" customWidth="1"/>
    <col min="2570" max="2570" width="48" style="69" customWidth="1"/>
    <col min="2571" max="2791" width="9.1640625" style="69"/>
    <col min="2792" max="2792" width="6.33203125" style="69" customWidth="1"/>
    <col min="2793" max="2793" width="12.5" style="69" customWidth="1"/>
    <col min="2794" max="2794" width="8.6640625" style="69" customWidth="1"/>
    <col min="2795" max="2795" width="11.6640625" style="69" customWidth="1"/>
    <col min="2796" max="2796" width="9.1640625" style="69"/>
    <col min="2797" max="2797" width="2.5" style="69" customWidth="1"/>
    <col min="2798" max="2798" width="9.1640625" style="69"/>
    <col min="2799" max="2799" width="2.6640625" style="69" customWidth="1"/>
    <col min="2800" max="2816" width="9.1640625" style="69"/>
    <col min="2817" max="2817" width="10.1640625" style="69" customWidth="1"/>
    <col min="2818" max="2818" width="59.33203125" style="69" customWidth="1"/>
    <col min="2819" max="2819" width="12.1640625" style="69" customWidth="1"/>
    <col min="2820" max="2820" width="4.6640625" style="69" customWidth="1"/>
    <col min="2821" max="2821" width="59.5" style="69" customWidth="1"/>
    <col min="2822" max="2824" width="9.1640625" style="69"/>
    <col min="2825" max="2825" width="2.83203125" style="69" customWidth="1"/>
    <col min="2826" max="2826" width="48" style="69" customWidth="1"/>
    <col min="2827" max="3047" width="9.1640625" style="69"/>
    <col min="3048" max="3048" width="6.33203125" style="69" customWidth="1"/>
    <col min="3049" max="3049" width="12.5" style="69" customWidth="1"/>
    <col min="3050" max="3050" width="8.6640625" style="69" customWidth="1"/>
    <col min="3051" max="3051" width="11.6640625" style="69" customWidth="1"/>
    <col min="3052" max="3052" width="9.1640625" style="69"/>
    <col min="3053" max="3053" width="2.5" style="69" customWidth="1"/>
    <col min="3054" max="3054" width="9.1640625" style="69"/>
    <col min="3055" max="3055" width="2.6640625" style="69" customWidth="1"/>
    <col min="3056" max="3072" width="9.1640625" style="69"/>
    <col min="3073" max="3073" width="10.1640625" style="69" customWidth="1"/>
    <col min="3074" max="3074" width="59.33203125" style="69" customWidth="1"/>
    <col min="3075" max="3075" width="12.1640625" style="69" customWidth="1"/>
    <col min="3076" max="3076" width="4.6640625" style="69" customWidth="1"/>
    <col min="3077" max="3077" width="59.5" style="69" customWidth="1"/>
    <col min="3078" max="3080" width="9.1640625" style="69"/>
    <col min="3081" max="3081" width="2.83203125" style="69" customWidth="1"/>
    <col min="3082" max="3082" width="48" style="69" customWidth="1"/>
    <col min="3083" max="3303" width="9.1640625" style="69"/>
    <col min="3304" max="3304" width="6.33203125" style="69" customWidth="1"/>
    <col min="3305" max="3305" width="12.5" style="69" customWidth="1"/>
    <col min="3306" max="3306" width="8.6640625" style="69" customWidth="1"/>
    <col min="3307" max="3307" width="11.6640625" style="69" customWidth="1"/>
    <col min="3308" max="3308" width="9.1640625" style="69"/>
    <col min="3309" max="3309" width="2.5" style="69" customWidth="1"/>
    <col min="3310" max="3310" width="9.1640625" style="69"/>
    <col min="3311" max="3311" width="2.6640625" style="69" customWidth="1"/>
    <col min="3312" max="3328" width="9.1640625" style="69"/>
    <col min="3329" max="3329" width="10.1640625" style="69" customWidth="1"/>
    <col min="3330" max="3330" width="59.33203125" style="69" customWidth="1"/>
    <col min="3331" max="3331" width="12.1640625" style="69" customWidth="1"/>
    <col min="3332" max="3332" width="4.6640625" style="69" customWidth="1"/>
    <col min="3333" max="3333" width="59.5" style="69" customWidth="1"/>
    <col min="3334" max="3336" width="9.1640625" style="69"/>
    <col min="3337" max="3337" width="2.83203125" style="69" customWidth="1"/>
    <col min="3338" max="3338" width="48" style="69" customWidth="1"/>
    <col min="3339" max="3559" width="9.1640625" style="69"/>
    <col min="3560" max="3560" width="6.33203125" style="69" customWidth="1"/>
    <col min="3561" max="3561" width="12.5" style="69" customWidth="1"/>
    <col min="3562" max="3562" width="8.6640625" style="69" customWidth="1"/>
    <col min="3563" max="3563" width="11.6640625" style="69" customWidth="1"/>
    <col min="3564" max="3564" width="9.1640625" style="69"/>
    <col min="3565" max="3565" width="2.5" style="69" customWidth="1"/>
    <col min="3566" max="3566" width="9.1640625" style="69"/>
    <col min="3567" max="3567" width="2.6640625" style="69" customWidth="1"/>
    <col min="3568" max="3584" width="9.1640625" style="69"/>
    <col min="3585" max="3585" width="10.1640625" style="69" customWidth="1"/>
    <col min="3586" max="3586" width="59.33203125" style="69" customWidth="1"/>
    <col min="3587" max="3587" width="12.1640625" style="69" customWidth="1"/>
    <col min="3588" max="3588" width="4.6640625" style="69" customWidth="1"/>
    <col min="3589" max="3589" width="59.5" style="69" customWidth="1"/>
    <col min="3590" max="3592" width="9.1640625" style="69"/>
    <col min="3593" max="3593" width="2.83203125" style="69" customWidth="1"/>
    <col min="3594" max="3594" width="48" style="69" customWidth="1"/>
    <col min="3595" max="3815" width="9.1640625" style="69"/>
    <col min="3816" max="3816" width="6.33203125" style="69" customWidth="1"/>
    <col min="3817" max="3817" width="12.5" style="69" customWidth="1"/>
    <col min="3818" max="3818" width="8.6640625" style="69" customWidth="1"/>
    <col min="3819" max="3819" width="11.6640625" style="69" customWidth="1"/>
    <col min="3820" max="3820" width="9.1640625" style="69"/>
    <col min="3821" max="3821" width="2.5" style="69" customWidth="1"/>
    <col min="3822" max="3822" width="9.1640625" style="69"/>
    <col min="3823" max="3823" width="2.6640625" style="69" customWidth="1"/>
    <col min="3824" max="3840" width="9.1640625" style="69"/>
    <col min="3841" max="3841" width="10.1640625" style="69" customWidth="1"/>
    <col min="3842" max="3842" width="59.33203125" style="69" customWidth="1"/>
    <col min="3843" max="3843" width="12.1640625" style="69" customWidth="1"/>
    <col min="3844" max="3844" width="4.6640625" style="69" customWidth="1"/>
    <col min="3845" max="3845" width="59.5" style="69" customWidth="1"/>
    <col min="3846" max="3848" width="9.1640625" style="69"/>
    <col min="3849" max="3849" width="2.83203125" style="69" customWidth="1"/>
    <col min="3850" max="3850" width="48" style="69" customWidth="1"/>
    <col min="3851" max="4071" width="9.1640625" style="69"/>
    <col min="4072" max="4072" width="6.33203125" style="69" customWidth="1"/>
    <col min="4073" max="4073" width="12.5" style="69" customWidth="1"/>
    <col min="4074" max="4074" width="8.6640625" style="69" customWidth="1"/>
    <col min="4075" max="4075" width="11.6640625" style="69" customWidth="1"/>
    <col min="4076" max="4076" width="9.1640625" style="69"/>
    <col min="4077" max="4077" width="2.5" style="69" customWidth="1"/>
    <col min="4078" max="4078" width="9.1640625" style="69"/>
    <col min="4079" max="4079" width="2.6640625" style="69" customWidth="1"/>
    <col min="4080" max="4096" width="9.1640625" style="69"/>
    <col min="4097" max="4097" width="10.1640625" style="69" customWidth="1"/>
    <col min="4098" max="4098" width="59.33203125" style="69" customWidth="1"/>
    <col min="4099" max="4099" width="12.1640625" style="69" customWidth="1"/>
    <col min="4100" max="4100" width="4.6640625" style="69" customWidth="1"/>
    <col min="4101" max="4101" width="59.5" style="69" customWidth="1"/>
    <col min="4102" max="4104" width="9.1640625" style="69"/>
    <col min="4105" max="4105" width="2.83203125" style="69" customWidth="1"/>
    <col min="4106" max="4106" width="48" style="69" customWidth="1"/>
    <col min="4107" max="4327" width="9.1640625" style="69"/>
    <col min="4328" max="4328" width="6.33203125" style="69" customWidth="1"/>
    <col min="4329" max="4329" width="12.5" style="69" customWidth="1"/>
    <col min="4330" max="4330" width="8.6640625" style="69" customWidth="1"/>
    <col min="4331" max="4331" width="11.6640625" style="69" customWidth="1"/>
    <col min="4332" max="4332" width="9.1640625" style="69"/>
    <col min="4333" max="4333" width="2.5" style="69" customWidth="1"/>
    <col min="4334" max="4334" width="9.1640625" style="69"/>
    <col min="4335" max="4335" width="2.6640625" style="69" customWidth="1"/>
    <col min="4336" max="4352" width="9.1640625" style="69"/>
    <col min="4353" max="4353" width="10.1640625" style="69" customWidth="1"/>
    <col min="4354" max="4354" width="59.33203125" style="69" customWidth="1"/>
    <col min="4355" max="4355" width="12.1640625" style="69" customWidth="1"/>
    <col min="4356" max="4356" width="4.6640625" style="69" customWidth="1"/>
    <col min="4357" max="4357" width="59.5" style="69" customWidth="1"/>
    <col min="4358" max="4360" width="9.1640625" style="69"/>
    <col min="4361" max="4361" width="2.83203125" style="69" customWidth="1"/>
    <col min="4362" max="4362" width="48" style="69" customWidth="1"/>
    <col min="4363" max="4583" width="9.1640625" style="69"/>
    <col min="4584" max="4584" width="6.33203125" style="69" customWidth="1"/>
    <col min="4585" max="4585" width="12.5" style="69" customWidth="1"/>
    <col min="4586" max="4586" width="8.6640625" style="69" customWidth="1"/>
    <col min="4587" max="4587" width="11.6640625" style="69" customWidth="1"/>
    <col min="4588" max="4588" width="9.1640625" style="69"/>
    <col min="4589" max="4589" width="2.5" style="69" customWidth="1"/>
    <col min="4590" max="4590" width="9.1640625" style="69"/>
    <col min="4591" max="4591" width="2.6640625" style="69" customWidth="1"/>
    <col min="4592" max="4608" width="9.1640625" style="69"/>
    <col min="4609" max="4609" width="10.1640625" style="69" customWidth="1"/>
    <col min="4610" max="4610" width="59.33203125" style="69" customWidth="1"/>
    <col min="4611" max="4611" width="12.1640625" style="69" customWidth="1"/>
    <col min="4612" max="4612" width="4.6640625" style="69" customWidth="1"/>
    <col min="4613" max="4613" width="59.5" style="69" customWidth="1"/>
    <col min="4614" max="4616" width="9.1640625" style="69"/>
    <col min="4617" max="4617" width="2.83203125" style="69" customWidth="1"/>
    <col min="4618" max="4618" width="48" style="69" customWidth="1"/>
    <col min="4619" max="4839" width="9.1640625" style="69"/>
    <col min="4840" max="4840" width="6.33203125" style="69" customWidth="1"/>
    <col min="4841" max="4841" width="12.5" style="69" customWidth="1"/>
    <col min="4842" max="4842" width="8.6640625" style="69" customWidth="1"/>
    <col min="4843" max="4843" width="11.6640625" style="69" customWidth="1"/>
    <col min="4844" max="4844" width="9.1640625" style="69"/>
    <col min="4845" max="4845" width="2.5" style="69" customWidth="1"/>
    <col min="4846" max="4846" width="9.1640625" style="69"/>
    <col min="4847" max="4847" width="2.6640625" style="69" customWidth="1"/>
    <col min="4848" max="4864" width="9.1640625" style="69"/>
    <col min="4865" max="4865" width="10.1640625" style="69" customWidth="1"/>
    <col min="4866" max="4866" width="59.33203125" style="69" customWidth="1"/>
    <col min="4867" max="4867" width="12.1640625" style="69" customWidth="1"/>
    <col min="4868" max="4868" width="4.6640625" style="69" customWidth="1"/>
    <col min="4869" max="4869" width="59.5" style="69" customWidth="1"/>
    <col min="4870" max="4872" width="9.1640625" style="69"/>
    <col min="4873" max="4873" width="2.83203125" style="69" customWidth="1"/>
    <col min="4874" max="4874" width="48" style="69" customWidth="1"/>
    <col min="4875" max="5095" width="9.1640625" style="69"/>
    <col min="5096" max="5096" width="6.33203125" style="69" customWidth="1"/>
    <col min="5097" max="5097" width="12.5" style="69" customWidth="1"/>
    <col min="5098" max="5098" width="8.6640625" style="69" customWidth="1"/>
    <col min="5099" max="5099" width="11.6640625" style="69" customWidth="1"/>
    <col min="5100" max="5100" width="9.1640625" style="69"/>
    <col min="5101" max="5101" width="2.5" style="69" customWidth="1"/>
    <col min="5102" max="5102" width="9.1640625" style="69"/>
    <col min="5103" max="5103" width="2.6640625" style="69" customWidth="1"/>
    <col min="5104" max="5120" width="9.1640625" style="69"/>
    <col min="5121" max="5121" width="10.1640625" style="69" customWidth="1"/>
    <col min="5122" max="5122" width="59.33203125" style="69" customWidth="1"/>
    <col min="5123" max="5123" width="12.1640625" style="69" customWidth="1"/>
    <col min="5124" max="5124" width="4.6640625" style="69" customWidth="1"/>
    <col min="5125" max="5125" width="59.5" style="69" customWidth="1"/>
    <col min="5126" max="5128" width="9.1640625" style="69"/>
    <col min="5129" max="5129" width="2.83203125" style="69" customWidth="1"/>
    <col min="5130" max="5130" width="48" style="69" customWidth="1"/>
    <col min="5131" max="5351" width="9.1640625" style="69"/>
    <col min="5352" max="5352" width="6.33203125" style="69" customWidth="1"/>
    <col min="5353" max="5353" width="12.5" style="69" customWidth="1"/>
    <col min="5354" max="5354" width="8.6640625" style="69" customWidth="1"/>
    <col min="5355" max="5355" width="11.6640625" style="69" customWidth="1"/>
    <col min="5356" max="5356" width="9.1640625" style="69"/>
    <col min="5357" max="5357" width="2.5" style="69" customWidth="1"/>
    <col min="5358" max="5358" width="9.1640625" style="69"/>
    <col min="5359" max="5359" width="2.6640625" style="69" customWidth="1"/>
    <col min="5360" max="5376" width="9.1640625" style="69"/>
    <col min="5377" max="5377" width="10.1640625" style="69" customWidth="1"/>
    <col min="5378" max="5378" width="59.33203125" style="69" customWidth="1"/>
    <col min="5379" max="5379" width="12.1640625" style="69" customWidth="1"/>
    <col min="5380" max="5380" width="4.6640625" style="69" customWidth="1"/>
    <col min="5381" max="5381" width="59.5" style="69" customWidth="1"/>
    <col min="5382" max="5384" width="9.1640625" style="69"/>
    <col min="5385" max="5385" width="2.83203125" style="69" customWidth="1"/>
    <col min="5386" max="5386" width="48" style="69" customWidth="1"/>
    <col min="5387" max="5607" width="9.1640625" style="69"/>
    <col min="5608" max="5608" width="6.33203125" style="69" customWidth="1"/>
    <col min="5609" max="5609" width="12.5" style="69" customWidth="1"/>
    <col min="5610" max="5610" width="8.6640625" style="69" customWidth="1"/>
    <col min="5611" max="5611" width="11.6640625" style="69" customWidth="1"/>
    <col min="5612" max="5612" width="9.1640625" style="69"/>
    <col min="5613" max="5613" width="2.5" style="69" customWidth="1"/>
    <col min="5614" max="5614" width="9.1640625" style="69"/>
    <col min="5615" max="5615" width="2.6640625" style="69" customWidth="1"/>
    <col min="5616" max="5632" width="9.1640625" style="69"/>
    <col min="5633" max="5633" width="10.1640625" style="69" customWidth="1"/>
    <col min="5634" max="5634" width="59.33203125" style="69" customWidth="1"/>
    <col min="5635" max="5635" width="12.1640625" style="69" customWidth="1"/>
    <col min="5636" max="5636" width="4.6640625" style="69" customWidth="1"/>
    <col min="5637" max="5637" width="59.5" style="69" customWidth="1"/>
    <col min="5638" max="5640" width="9.1640625" style="69"/>
    <col min="5641" max="5641" width="2.83203125" style="69" customWidth="1"/>
    <col min="5642" max="5642" width="48" style="69" customWidth="1"/>
    <col min="5643" max="5863" width="9.1640625" style="69"/>
    <col min="5864" max="5864" width="6.33203125" style="69" customWidth="1"/>
    <col min="5865" max="5865" width="12.5" style="69" customWidth="1"/>
    <col min="5866" max="5866" width="8.6640625" style="69" customWidth="1"/>
    <col min="5867" max="5867" width="11.6640625" style="69" customWidth="1"/>
    <col min="5868" max="5868" width="9.1640625" style="69"/>
    <col min="5869" max="5869" width="2.5" style="69" customWidth="1"/>
    <col min="5870" max="5870" width="9.1640625" style="69"/>
    <col min="5871" max="5871" width="2.6640625" style="69" customWidth="1"/>
    <col min="5872" max="5888" width="9.1640625" style="69"/>
    <col min="5889" max="5889" width="10.1640625" style="69" customWidth="1"/>
    <col min="5890" max="5890" width="59.33203125" style="69" customWidth="1"/>
    <col min="5891" max="5891" width="12.1640625" style="69" customWidth="1"/>
    <col min="5892" max="5892" width="4.6640625" style="69" customWidth="1"/>
    <col min="5893" max="5893" width="59.5" style="69" customWidth="1"/>
    <col min="5894" max="5896" width="9.1640625" style="69"/>
    <col min="5897" max="5897" width="2.83203125" style="69" customWidth="1"/>
    <col min="5898" max="5898" width="48" style="69" customWidth="1"/>
    <col min="5899" max="6119" width="9.1640625" style="69"/>
    <col min="6120" max="6120" width="6.33203125" style="69" customWidth="1"/>
    <col min="6121" max="6121" width="12.5" style="69" customWidth="1"/>
    <col min="6122" max="6122" width="8.6640625" style="69" customWidth="1"/>
    <col min="6123" max="6123" width="11.6640625" style="69" customWidth="1"/>
    <col min="6124" max="6124" width="9.1640625" style="69"/>
    <col min="6125" max="6125" width="2.5" style="69" customWidth="1"/>
    <col min="6126" max="6126" width="9.1640625" style="69"/>
    <col min="6127" max="6127" width="2.6640625" style="69" customWidth="1"/>
    <col min="6128" max="6144" width="9.1640625" style="69"/>
    <col min="6145" max="6145" width="10.1640625" style="69" customWidth="1"/>
    <col min="6146" max="6146" width="59.33203125" style="69" customWidth="1"/>
    <col min="6147" max="6147" width="12.1640625" style="69" customWidth="1"/>
    <col min="6148" max="6148" width="4.6640625" style="69" customWidth="1"/>
    <col min="6149" max="6149" width="59.5" style="69" customWidth="1"/>
    <col min="6150" max="6152" width="9.1640625" style="69"/>
    <col min="6153" max="6153" width="2.83203125" style="69" customWidth="1"/>
    <col min="6154" max="6154" width="48" style="69" customWidth="1"/>
    <col min="6155" max="6375" width="9.1640625" style="69"/>
    <col min="6376" max="6376" width="6.33203125" style="69" customWidth="1"/>
    <col min="6377" max="6377" width="12.5" style="69" customWidth="1"/>
    <col min="6378" max="6378" width="8.6640625" style="69" customWidth="1"/>
    <col min="6379" max="6379" width="11.6640625" style="69" customWidth="1"/>
    <col min="6380" max="6380" width="9.1640625" style="69"/>
    <col min="6381" max="6381" width="2.5" style="69" customWidth="1"/>
    <col min="6382" max="6382" width="9.1640625" style="69"/>
    <col min="6383" max="6383" width="2.6640625" style="69" customWidth="1"/>
    <col min="6384" max="6400" width="9.1640625" style="69"/>
    <col min="6401" max="6401" width="10.1640625" style="69" customWidth="1"/>
    <col min="6402" max="6402" width="59.33203125" style="69" customWidth="1"/>
    <col min="6403" max="6403" width="12.1640625" style="69" customWidth="1"/>
    <col min="6404" max="6404" width="4.6640625" style="69" customWidth="1"/>
    <col min="6405" max="6405" width="59.5" style="69" customWidth="1"/>
    <col min="6406" max="6408" width="9.1640625" style="69"/>
    <col min="6409" max="6409" width="2.83203125" style="69" customWidth="1"/>
    <col min="6410" max="6410" width="48" style="69" customWidth="1"/>
    <col min="6411" max="6631" width="9.1640625" style="69"/>
    <col min="6632" max="6632" width="6.33203125" style="69" customWidth="1"/>
    <col min="6633" max="6633" width="12.5" style="69" customWidth="1"/>
    <col min="6634" max="6634" width="8.6640625" style="69" customWidth="1"/>
    <col min="6635" max="6635" width="11.6640625" style="69" customWidth="1"/>
    <col min="6636" max="6636" width="9.1640625" style="69"/>
    <col min="6637" max="6637" width="2.5" style="69" customWidth="1"/>
    <col min="6638" max="6638" width="9.1640625" style="69"/>
    <col min="6639" max="6639" width="2.6640625" style="69" customWidth="1"/>
    <col min="6640" max="6656" width="9.1640625" style="69"/>
    <col min="6657" max="6657" width="10.1640625" style="69" customWidth="1"/>
    <col min="6658" max="6658" width="59.33203125" style="69" customWidth="1"/>
    <col min="6659" max="6659" width="12.1640625" style="69" customWidth="1"/>
    <col min="6660" max="6660" width="4.6640625" style="69" customWidth="1"/>
    <col min="6661" max="6661" width="59.5" style="69" customWidth="1"/>
    <col min="6662" max="6664" width="9.1640625" style="69"/>
    <col min="6665" max="6665" width="2.83203125" style="69" customWidth="1"/>
    <col min="6666" max="6666" width="48" style="69" customWidth="1"/>
    <col min="6667" max="6887" width="9.1640625" style="69"/>
    <col min="6888" max="6888" width="6.33203125" style="69" customWidth="1"/>
    <col min="6889" max="6889" width="12.5" style="69" customWidth="1"/>
    <col min="6890" max="6890" width="8.6640625" style="69" customWidth="1"/>
    <col min="6891" max="6891" width="11.6640625" style="69" customWidth="1"/>
    <col min="6892" max="6892" width="9.1640625" style="69"/>
    <col min="6893" max="6893" width="2.5" style="69" customWidth="1"/>
    <col min="6894" max="6894" width="9.1640625" style="69"/>
    <col min="6895" max="6895" width="2.6640625" style="69" customWidth="1"/>
    <col min="6896" max="6912" width="9.1640625" style="69"/>
    <col min="6913" max="6913" width="10.1640625" style="69" customWidth="1"/>
    <col min="6914" max="6914" width="59.33203125" style="69" customWidth="1"/>
    <col min="6915" max="6915" width="12.1640625" style="69" customWidth="1"/>
    <col min="6916" max="6916" width="4.6640625" style="69" customWidth="1"/>
    <col min="6917" max="6917" width="59.5" style="69" customWidth="1"/>
    <col min="6918" max="6920" width="9.1640625" style="69"/>
    <col min="6921" max="6921" width="2.83203125" style="69" customWidth="1"/>
    <col min="6922" max="6922" width="48" style="69" customWidth="1"/>
    <col min="6923" max="7143" width="9.1640625" style="69"/>
    <col min="7144" max="7144" width="6.33203125" style="69" customWidth="1"/>
    <col min="7145" max="7145" width="12.5" style="69" customWidth="1"/>
    <col min="7146" max="7146" width="8.6640625" style="69" customWidth="1"/>
    <col min="7147" max="7147" width="11.6640625" style="69" customWidth="1"/>
    <col min="7148" max="7148" width="9.1640625" style="69"/>
    <col min="7149" max="7149" width="2.5" style="69" customWidth="1"/>
    <col min="7150" max="7150" width="9.1640625" style="69"/>
    <col min="7151" max="7151" width="2.6640625" style="69" customWidth="1"/>
    <col min="7152" max="7168" width="9.1640625" style="69"/>
    <col min="7169" max="7169" width="10.1640625" style="69" customWidth="1"/>
    <col min="7170" max="7170" width="59.33203125" style="69" customWidth="1"/>
    <col min="7171" max="7171" width="12.1640625" style="69" customWidth="1"/>
    <col min="7172" max="7172" width="4.6640625" style="69" customWidth="1"/>
    <col min="7173" max="7173" width="59.5" style="69" customWidth="1"/>
    <col min="7174" max="7176" width="9.1640625" style="69"/>
    <col min="7177" max="7177" width="2.83203125" style="69" customWidth="1"/>
    <col min="7178" max="7178" width="48" style="69" customWidth="1"/>
    <col min="7179" max="7399" width="9.1640625" style="69"/>
    <col min="7400" max="7400" width="6.33203125" style="69" customWidth="1"/>
    <col min="7401" max="7401" width="12.5" style="69" customWidth="1"/>
    <col min="7402" max="7402" width="8.6640625" style="69" customWidth="1"/>
    <col min="7403" max="7403" width="11.6640625" style="69" customWidth="1"/>
    <col min="7404" max="7404" width="9.1640625" style="69"/>
    <col min="7405" max="7405" width="2.5" style="69" customWidth="1"/>
    <col min="7406" max="7406" width="9.1640625" style="69"/>
    <col min="7407" max="7407" width="2.6640625" style="69" customWidth="1"/>
    <col min="7408" max="7424" width="9.1640625" style="69"/>
    <col min="7425" max="7425" width="10.1640625" style="69" customWidth="1"/>
    <col min="7426" max="7426" width="59.33203125" style="69" customWidth="1"/>
    <col min="7427" max="7427" width="12.1640625" style="69" customWidth="1"/>
    <col min="7428" max="7428" width="4.6640625" style="69" customWidth="1"/>
    <col min="7429" max="7429" width="59.5" style="69" customWidth="1"/>
    <col min="7430" max="7432" width="9.1640625" style="69"/>
    <col min="7433" max="7433" width="2.83203125" style="69" customWidth="1"/>
    <col min="7434" max="7434" width="48" style="69" customWidth="1"/>
    <col min="7435" max="7655" width="9.1640625" style="69"/>
    <col min="7656" max="7656" width="6.33203125" style="69" customWidth="1"/>
    <col min="7657" max="7657" width="12.5" style="69" customWidth="1"/>
    <col min="7658" max="7658" width="8.6640625" style="69" customWidth="1"/>
    <col min="7659" max="7659" width="11.6640625" style="69" customWidth="1"/>
    <col min="7660" max="7660" width="9.1640625" style="69"/>
    <col min="7661" max="7661" width="2.5" style="69" customWidth="1"/>
    <col min="7662" max="7662" width="9.1640625" style="69"/>
    <col min="7663" max="7663" width="2.6640625" style="69" customWidth="1"/>
    <col min="7664" max="7680" width="9.1640625" style="69"/>
    <col min="7681" max="7681" width="10.1640625" style="69" customWidth="1"/>
    <col min="7682" max="7682" width="59.33203125" style="69" customWidth="1"/>
    <col min="7683" max="7683" width="12.1640625" style="69" customWidth="1"/>
    <col min="7684" max="7684" width="4.6640625" style="69" customWidth="1"/>
    <col min="7685" max="7685" width="59.5" style="69" customWidth="1"/>
    <col min="7686" max="7688" width="9.1640625" style="69"/>
    <col min="7689" max="7689" width="2.83203125" style="69" customWidth="1"/>
    <col min="7690" max="7690" width="48" style="69" customWidth="1"/>
    <col min="7691" max="7911" width="9.1640625" style="69"/>
    <col min="7912" max="7912" width="6.33203125" style="69" customWidth="1"/>
    <col min="7913" max="7913" width="12.5" style="69" customWidth="1"/>
    <col min="7914" max="7914" width="8.6640625" style="69" customWidth="1"/>
    <col min="7915" max="7915" width="11.6640625" style="69" customWidth="1"/>
    <col min="7916" max="7916" width="9.1640625" style="69"/>
    <col min="7917" max="7917" width="2.5" style="69" customWidth="1"/>
    <col min="7918" max="7918" width="9.1640625" style="69"/>
    <col min="7919" max="7919" width="2.6640625" style="69" customWidth="1"/>
    <col min="7920" max="7936" width="9.1640625" style="69"/>
    <col min="7937" max="7937" width="10.1640625" style="69" customWidth="1"/>
    <col min="7938" max="7938" width="59.33203125" style="69" customWidth="1"/>
    <col min="7939" max="7939" width="12.1640625" style="69" customWidth="1"/>
    <col min="7940" max="7940" width="4.6640625" style="69" customWidth="1"/>
    <col min="7941" max="7941" width="59.5" style="69" customWidth="1"/>
    <col min="7942" max="7944" width="9.1640625" style="69"/>
    <col min="7945" max="7945" width="2.83203125" style="69" customWidth="1"/>
    <col min="7946" max="7946" width="48" style="69" customWidth="1"/>
    <col min="7947" max="8167" width="9.1640625" style="69"/>
    <col min="8168" max="8168" width="6.33203125" style="69" customWidth="1"/>
    <col min="8169" max="8169" width="12.5" style="69" customWidth="1"/>
    <col min="8170" max="8170" width="8.6640625" style="69" customWidth="1"/>
    <col min="8171" max="8171" width="11.6640625" style="69" customWidth="1"/>
    <col min="8172" max="8172" width="9.1640625" style="69"/>
    <col min="8173" max="8173" width="2.5" style="69" customWidth="1"/>
    <col min="8174" max="8174" width="9.1640625" style="69"/>
    <col min="8175" max="8175" width="2.6640625" style="69" customWidth="1"/>
    <col min="8176" max="8192" width="9.1640625" style="69"/>
    <col min="8193" max="8193" width="10.1640625" style="69" customWidth="1"/>
    <col min="8194" max="8194" width="59.33203125" style="69" customWidth="1"/>
    <col min="8195" max="8195" width="12.1640625" style="69" customWidth="1"/>
    <col min="8196" max="8196" width="4.6640625" style="69" customWidth="1"/>
    <col min="8197" max="8197" width="59.5" style="69" customWidth="1"/>
    <col min="8198" max="8200" width="9.1640625" style="69"/>
    <col min="8201" max="8201" width="2.83203125" style="69" customWidth="1"/>
    <col min="8202" max="8202" width="48" style="69" customWidth="1"/>
    <col min="8203" max="8423" width="9.1640625" style="69"/>
    <col min="8424" max="8424" width="6.33203125" style="69" customWidth="1"/>
    <col min="8425" max="8425" width="12.5" style="69" customWidth="1"/>
    <col min="8426" max="8426" width="8.6640625" style="69" customWidth="1"/>
    <col min="8427" max="8427" width="11.6640625" style="69" customWidth="1"/>
    <col min="8428" max="8428" width="9.1640625" style="69"/>
    <col min="8429" max="8429" width="2.5" style="69" customWidth="1"/>
    <col min="8430" max="8430" width="9.1640625" style="69"/>
    <col min="8431" max="8431" width="2.6640625" style="69" customWidth="1"/>
    <col min="8432" max="8448" width="9.1640625" style="69"/>
    <col min="8449" max="8449" width="10.1640625" style="69" customWidth="1"/>
    <col min="8450" max="8450" width="59.33203125" style="69" customWidth="1"/>
    <col min="8451" max="8451" width="12.1640625" style="69" customWidth="1"/>
    <col min="8452" max="8452" width="4.6640625" style="69" customWidth="1"/>
    <col min="8453" max="8453" width="59.5" style="69" customWidth="1"/>
    <col min="8454" max="8456" width="9.1640625" style="69"/>
    <col min="8457" max="8457" width="2.83203125" style="69" customWidth="1"/>
    <col min="8458" max="8458" width="48" style="69" customWidth="1"/>
    <col min="8459" max="8679" width="9.1640625" style="69"/>
    <col min="8680" max="8680" width="6.33203125" style="69" customWidth="1"/>
    <col min="8681" max="8681" width="12.5" style="69" customWidth="1"/>
    <col min="8682" max="8682" width="8.6640625" style="69" customWidth="1"/>
    <col min="8683" max="8683" width="11.6640625" style="69" customWidth="1"/>
    <col min="8684" max="8684" width="9.1640625" style="69"/>
    <col min="8685" max="8685" width="2.5" style="69" customWidth="1"/>
    <col min="8686" max="8686" width="9.1640625" style="69"/>
    <col min="8687" max="8687" width="2.6640625" style="69" customWidth="1"/>
    <col min="8688" max="8704" width="9.1640625" style="69"/>
    <col min="8705" max="8705" width="10.1640625" style="69" customWidth="1"/>
    <col min="8706" max="8706" width="59.33203125" style="69" customWidth="1"/>
    <col min="8707" max="8707" width="12.1640625" style="69" customWidth="1"/>
    <col min="8708" max="8708" width="4.6640625" style="69" customWidth="1"/>
    <col min="8709" max="8709" width="59.5" style="69" customWidth="1"/>
    <col min="8710" max="8712" width="9.1640625" style="69"/>
    <col min="8713" max="8713" width="2.83203125" style="69" customWidth="1"/>
    <col min="8714" max="8714" width="48" style="69" customWidth="1"/>
    <col min="8715" max="8935" width="9.1640625" style="69"/>
    <col min="8936" max="8936" width="6.33203125" style="69" customWidth="1"/>
    <col min="8937" max="8937" width="12.5" style="69" customWidth="1"/>
    <col min="8938" max="8938" width="8.6640625" style="69" customWidth="1"/>
    <col min="8939" max="8939" width="11.6640625" style="69" customWidth="1"/>
    <col min="8940" max="8940" width="9.1640625" style="69"/>
    <col min="8941" max="8941" width="2.5" style="69" customWidth="1"/>
    <col min="8942" max="8942" width="9.1640625" style="69"/>
    <col min="8943" max="8943" width="2.6640625" style="69" customWidth="1"/>
    <col min="8944" max="8960" width="9.1640625" style="69"/>
    <col min="8961" max="8961" width="10.1640625" style="69" customWidth="1"/>
    <col min="8962" max="8962" width="59.33203125" style="69" customWidth="1"/>
    <col min="8963" max="8963" width="12.1640625" style="69" customWidth="1"/>
    <col min="8964" max="8964" width="4.6640625" style="69" customWidth="1"/>
    <col min="8965" max="8965" width="59.5" style="69" customWidth="1"/>
    <col min="8966" max="8968" width="9.1640625" style="69"/>
    <col min="8969" max="8969" width="2.83203125" style="69" customWidth="1"/>
    <col min="8970" max="8970" width="48" style="69" customWidth="1"/>
    <col min="8971" max="9191" width="9.1640625" style="69"/>
    <col min="9192" max="9192" width="6.33203125" style="69" customWidth="1"/>
    <col min="9193" max="9193" width="12.5" style="69" customWidth="1"/>
    <col min="9194" max="9194" width="8.6640625" style="69" customWidth="1"/>
    <col min="9195" max="9195" width="11.6640625" style="69" customWidth="1"/>
    <col min="9196" max="9196" width="9.1640625" style="69"/>
    <col min="9197" max="9197" width="2.5" style="69" customWidth="1"/>
    <col min="9198" max="9198" width="9.1640625" style="69"/>
    <col min="9199" max="9199" width="2.6640625" style="69" customWidth="1"/>
    <col min="9200" max="9216" width="9.1640625" style="69"/>
    <col min="9217" max="9217" width="10.1640625" style="69" customWidth="1"/>
    <col min="9218" max="9218" width="59.33203125" style="69" customWidth="1"/>
    <col min="9219" max="9219" width="12.1640625" style="69" customWidth="1"/>
    <col min="9220" max="9220" width="4.6640625" style="69" customWidth="1"/>
    <col min="9221" max="9221" width="59.5" style="69" customWidth="1"/>
    <col min="9222" max="9224" width="9.1640625" style="69"/>
    <col min="9225" max="9225" width="2.83203125" style="69" customWidth="1"/>
    <col min="9226" max="9226" width="48" style="69" customWidth="1"/>
    <col min="9227" max="9447" width="9.1640625" style="69"/>
    <col min="9448" max="9448" width="6.33203125" style="69" customWidth="1"/>
    <col min="9449" max="9449" width="12.5" style="69" customWidth="1"/>
    <col min="9450" max="9450" width="8.6640625" style="69" customWidth="1"/>
    <col min="9451" max="9451" width="11.6640625" style="69" customWidth="1"/>
    <col min="9452" max="9452" width="9.1640625" style="69"/>
    <col min="9453" max="9453" width="2.5" style="69" customWidth="1"/>
    <col min="9454" max="9454" width="9.1640625" style="69"/>
    <col min="9455" max="9455" width="2.6640625" style="69" customWidth="1"/>
    <col min="9456" max="9472" width="9.1640625" style="69"/>
    <col min="9473" max="9473" width="10.1640625" style="69" customWidth="1"/>
    <col min="9474" max="9474" width="59.33203125" style="69" customWidth="1"/>
    <col min="9475" max="9475" width="12.1640625" style="69" customWidth="1"/>
    <col min="9476" max="9476" width="4.6640625" style="69" customWidth="1"/>
    <col min="9477" max="9477" width="59.5" style="69" customWidth="1"/>
    <col min="9478" max="9480" width="9.1640625" style="69"/>
    <col min="9481" max="9481" width="2.83203125" style="69" customWidth="1"/>
    <col min="9482" max="9482" width="48" style="69" customWidth="1"/>
    <col min="9483" max="9703" width="9.1640625" style="69"/>
    <col min="9704" max="9704" width="6.33203125" style="69" customWidth="1"/>
    <col min="9705" max="9705" width="12.5" style="69" customWidth="1"/>
    <col min="9706" max="9706" width="8.6640625" style="69" customWidth="1"/>
    <col min="9707" max="9707" width="11.6640625" style="69" customWidth="1"/>
    <col min="9708" max="9708" width="9.1640625" style="69"/>
    <col min="9709" max="9709" width="2.5" style="69" customWidth="1"/>
    <col min="9710" max="9710" width="9.1640625" style="69"/>
    <col min="9711" max="9711" width="2.6640625" style="69" customWidth="1"/>
    <col min="9712" max="9728" width="9.1640625" style="69"/>
    <col min="9729" max="9729" width="10.1640625" style="69" customWidth="1"/>
    <col min="9730" max="9730" width="59.33203125" style="69" customWidth="1"/>
    <col min="9731" max="9731" width="12.1640625" style="69" customWidth="1"/>
    <col min="9732" max="9732" width="4.6640625" style="69" customWidth="1"/>
    <col min="9733" max="9733" width="59.5" style="69" customWidth="1"/>
    <col min="9734" max="9736" width="9.1640625" style="69"/>
    <col min="9737" max="9737" width="2.83203125" style="69" customWidth="1"/>
    <col min="9738" max="9738" width="48" style="69" customWidth="1"/>
    <col min="9739" max="9959" width="9.1640625" style="69"/>
    <col min="9960" max="9960" width="6.33203125" style="69" customWidth="1"/>
    <col min="9961" max="9961" width="12.5" style="69" customWidth="1"/>
    <col min="9962" max="9962" width="8.6640625" style="69" customWidth="1"/>
    <col min="9963" max="9963" width="11.6640625" style="69" customWidth="1"/>
    <col min="9964" max="9964" width="9.1640625" style="69"/>
    <col min="9965" max="9965" width="2.5" style="69" customWidth="1"/>
    <col min="9966" max="9966" width="9.1640625" style="69"/>
    <col min="9967" max="9967" width="2.6640625" style="69" customWidth="1"/>
    <col min="9968" max="9984" width="9.1640625" style="69"/>
    <col min="9985" max="9985" width="10.1640625" style="69" customWidth="1"/>
    <col min="9986" max="9986" width="59.33203125" style="69" customWidth="1"/>
    <col min="9987" max="9987" width="12.1640625" style="69" customWidth="1"/>
    <col min="9988" max="9988" width="4.6640625" style="69" customWidth="1"/>
    <col min="9989" max="9989" width="59.5" style="69" customWidth="1"/>
    <col min="9990" max="9992" width="9.1640625" style="69"/>
    <col min="9993" max="9993" width="2.83203125" style="69" customWidth="1"/>
    <col min="9994" max="9994" width="48" style="69" customWidth="1"/>
    <col min="9995" max="10215" width="9.1640625" style="69"/>
    <col min="10216" max="10216" width="6.33203125" style="69" customWidth="1"/>
    <col min="10217" max="10217" width="12.5" style="69" customWidth="1"/>
    <col min="10218" max="10218" width="8.6640625" style="69" customWidth="1"/>
    <col min="10219" max="10219" width="11.6640625" style="69" customWidth="1"/>
    <col min="10220" max="10220" width="9.1640625" style="69"/>
    <col min="10221" max="10221" width="2.5" style="69" customWidth="1"/>
    <col min="10222" max="10222" width="9.1640625" style="69"/>
    <col min="10223" max="10223" width="2.6640625" style="69" customWidth="1"/>
    <col min="10224" max="10240" width="9.1640625" style="69"/>
    <col min="10241" max="10241" width="10.1640625" style="69" customWidth="1"/>
    <col min="10242" max="10242" width="59.33203125" style="69" customWidth="1"/>
    <col min="10243" max="10243" width="12.1640625" style="69" customWidth="1"/>
    <col min="10244" max="10244" width="4.6640625" style="69" customWidth="1"/>
    <col min="10245" max="10245" width="59.5" style="69" customWidth="1"/>
    <col min="10246" max="10248" width="9.1640625" style="69"/>
    <col min="10249" max="10249" width="2.83203125" style="69" customWidth="1"/>
    <col min="10250" max="10250" width="48" style="69" customWidth="1"/>
    <col min="10251" max="10471" width="9.1640625" style="69"/>
    <col min="10472" max="10472" width="6.33203125" style="69" customWidth="1"/>
    <col min="10473" max="10473" width="12.5" style="69" customWidth="1"/>
    <col min="10474" max="10474" width="8.6640625" style="69" customWidth="1"/>
    <col min="10475" max="10475" width="11.6640625" style="69" customWidth="1"/>
    <col min="10476" max="10476" width="9.1640625" style="69"/>
    <col min="10477" max="10477" width="2.5" style="69" customWidth="1"/>
    <col min="10478" max="10478" width="9.1640625" style="69"/>
    <col min="10479" max="10479" width="2.6640625" style="69" customWidth="1"/>
    <col min="10480" max="10496" width="9.1640625" style="69"/>
    <col min="10497" max="10497" width="10.1640625" style="69" customWidth="1"/>
    <col min="10498" max="10498" width="59.33203125" style="69" customWidth="1"/>
    <col min="10499" max="10499" width="12.1640625" style="69" customWidth="1"/>
    <col min="10500" max="10500" width="4.6640625" style="69" customWidth="1"/>
    <col min="10501" max="10501" width="59.5" style="69" customWidth="1"/>
    <col min="10502" max="10504" width="9.1640625" style="69"/>
    <col min="10505" max="10505" width="2.83203125" style="69" customWidth="1"/>
    <col min="10506" max="10506" width="48" style="69" customWidth="1"/>
    <col min="10507" max="10727" width="9.1640625" style="69"/>
    <col min="10728" max="10728" width="6.33203125" style="69" customWidth="1"/>
    <col min="10729" max="10729" width="12.5" style="69" customWidth="1"/>
    <col min="10730" max="10730" width="8.6640625" style="69" customWidth="1"/>
    <col min="10731" max="10731" width="11.6640625" style="69" customWidth="1"/>
    <col min="10732" max="10732" width="9.1640625" style="69"/>
    <col min="10733" max="10733" width="2.5" style="69" customWidth="1"/>
    <col min="10734" max="10734" width="9.1640625" style="69"/>
    <col min="10735" max="10735" width="2.6640625" style="69" customWidth="1"/>
    <col min="10736" max="10752" width="9.1640625" style="69"/>
    <col min="10753" max="10753" width="10.1640625" style="69" customWidth="1"/>
    <col min="10754" max="10754" width="59.33203125" style="69" customWidth="1"/>
    <col min="10755" max="10755" width="12.1640625" style="69" customWidth="1"/>
    <col min="10756" max="10756" width="4.6640625" style="69" customWidth="1"/>
    <col min="10757" max="10757" width="59.5" style="69" customWidth="1"/>
    <col min="10758" max="10760" width="9.1640625" style="69"/>
    <col min="10761" max="10761" width="2.83203125" style="69" customWidth="1"/>
    <col min="10762" max="10762" width="48" style="69" customWidth="1"/>
    <col min="10763" max="10983" width="9.1640625" style="69"/>
    <col min="10984" max="10984" width="6.33203125" style="69" customWidth="1"/>
    <col min="10985" max="10985" width="12.5" style="69" customWidth="1"/>
    <col min="10986" max="10986" width="8.6640625" style="69" customWidth="1"/>
    <col min="10987" max="10987" width="11.6640625" style="69" customWidth="1"/>
    <col min="10988" max="10988" width="9.1640625" style="69"/>
    <col min="10989" max="10989" width="2.5" style="69" customWidth="1"/>
    <col min="10990" max="10990" width="9.1640625" style="69"/>
    <col min="10991" max="10991" width="2.6640625" style="69" customWidth="1"/>
    <col min="10992" max="11008" width="9.1640625" style="69"/>
    <col min="11009" max="11009" width="10.1640625" style="69" customWidth="1"/>
    <col min="11010" max="11010" width="59.33203125" style="69" customWidth="1"/>
    <col min="11011" max="11011" width="12.1640625" style="69" customWidth="1"/>
    <col min="11012" max="11012" width="4.6640625" style="69" customWidth="1"/>
    <col min="11013" max="11013" width="59.5" style="69" customWidth="1"/>
    <col min="11014" max="11016" width="9.1640625" style="69"/>
    <col min="11017" max="11017" width="2.83203125" style="69" customWidth="1"/>
    <col min="11018" max="11018" width="48" style="69" customWidth="1"/>
    <col min="11019" max="11239" width="9.1640625" style="69"/>
    <col min="11240" max="11240" width="6.33203125" style="69" customWidth="1"/>
    <col min="11241" max="11241" width="12.5" style="69" customWidth="1"/>
    <col min="11242" max="11242" width="8.6640625" style="69" customWidth="1"/>
    <col min="11243" max="11243" width="11.6640625" style="69" customWidth="1"/>
    <col min="11244" max="11244" width="9.1640625" style="69"/>
    <col min="11245" max="11245" width="2.5" style="69" customWidth="1"/>
    <col min="11246" max="11246" width="9.1640625" style="69"/>
    <col min="11247" max="11247" width="2.6640625" style="69" customWidth="1"/>
    <col min="11248" max="11264" width="9.1640625" style="69"/>
    <col min="11265" max="11265" width="10.1640625" style="69" customWidth="1"/>
    <col min="11266" max="11266" width="59.33203125" style="69" customWidth="1"/>
    <col min="11267" max="11267" width="12.1640625" style="69" customWidth="1"/>
    <col min="11268" max="11268" width="4.6640625" style="69" customWidth="1"/>
    <col min="11269" max="11269" width="59.5" style="69" customWidth="1"/>
    <col min="11270" max="11272" width="9.1640625" style="69"/>
    <col min="11273" max="11273" width="2.83203125" style="69" customWidth="1"/>
    <col min="11274" max="11274" width="48" style="69" customWidth="1"/>
    <col min="11275" max="11495" width="9.1640625" style="69"/>
    <col min="11496" max="11496" width="6.33203125" style="69" customWidth="1"/>
    <col min="11497" max="11497" width="12.5" style="69" customWidth="1"/>
    <col min="11498" max="11498" width="8.6640625" style="69" customWidth="1"/>
    <col min="11499" max="11499" width="11.6640625" style="69" customWidth="1"/>
    <col min="11500" max="11500" width="9.1640625" style="69"/>
    <col min="11501" max="11501" width="2.5" style="69" customWidth="1"/>
    <col min="11502" max="11502" width="9.1640625" style="69"/>
    <col min="11503" max="11503" width="2.6640625" style="69" customWidth="1"/>
    <col min="11504" max="11520" width="9.1640625" style="69"/>
    <col min="11521" max="11521" width="10.1640625" style="69" customWidth="1"/>
    <col min="11522" max="11522" width="59.33203125" style="69" customWidth="1"/>
    <col min="11523" max="11523" width="12.1640625" style="69" customWidth="1"/>
    <col min="11524" max="11524" width="4.6640625" style="69" customWidth="1"/>
    <col min="11525" max="11525" width="59.5" style="69" customWidth="1"/>
    <col min="11526" max="11528" width="9.1640625" style="69"/>
    <col min="11529" max="11529" width="2.83203125" style="69" customWidth="1"/>
    <col min="11530" max="11530" width="48" style="69" customWidth="1"/>
    <col min="11531" max="11751" width="9.1640625" style="69"/>
    <col min="11752" max="11752" width="6.33203125" style="69" customWidth="1"/>
    <col min="11753" max="11753" width="12.5" style="69" customWidth="1"/>
    <col min="11754" max="11754" width="8.6640625" style="69" customWidth="1"/>
    <col min="11755" max="11755" width="11.6640625" style="69" customWidth="1"/>
    <col min="11756" max="11756" width="9.1640625" style="69"/>
    <col min="11757" max="11757" width="2.5" style="69" customWidth="1"/>
    <col min="11758" max="11758" width="9.1640625" style="69"/>
    <col min="11759" max="11759" width="2.6640625" style="69" customWidth="1"/>
    <col min="11760" max="11776" width="9.1640625" style="69"/>
    <col min="11777" max="11777" width="10.1640625" style="69" customWidth="1"/>
    <col min="11778" max="11778" width="59.33203125" style="69" customWidth="1"/>
    <col min="11779" max="11779" width="12.1640625" style="69" customWidth="1"/>
    <col min="11780" max="11780" width="4.6640625" style="69" customWidth="1"/>
    <col min="11781" max="11781" width="59.5" style="69" customWidth="1"/>
    <col min="11782" max="11784" width="9.1640625" style="69"/>
    <col min="11785" max="11785" width="2.83203125" style="69" customWidth="1"/>
    <col min="11786" max="11786" width="48" style="69" customWidth="1"/>
    <col min="11787" max="12007" width="9.1640625" style="69"/>
    <col min="12008" max="12008" width="6.33203125" style="69" customWidth="1"/>
    <col min="12009" max="12009" width="12.5" style="69" customWidth="1"/>
    <col min="12010" max="12010" width="8.6640625" style="69" customWidth="1"/>
    <col min="12011" max="12011" width="11.6640625" style="69" customWidth="1"/>
    <col min="12012" max="12012" width="9.1640625" style="69"/>
    <col min="12013" max="12013" width="2.5" style="69" customWidth="1"/>
    <col min="12014" max="12014" width="9.1640625" style="69"/>
    <col min="12015" max="12015" width="2.6640625" style="69" customWidth="1"/>
    <col min="12016" max="12032" width="9.1640625" style="69"/>
    <col min="12033" max="12033" width="10.1640625" style="69" customWidth="1"/>
    <col min="12034" max="12034" width="59.33203125" style="69" customWidth="1"/>
    <col min="12035" max="12035" width="12.1640625" style="69" customWidth="1"/>
    <col min="12036" max="12036" width="4.6640625" style="69" customWidth="1"/>
    <col min="12037" max="12037" width="59.5" style="69" customWidth="1"/>
    <col min="12038" max="12040" width="9.1640625" style="69"/>
    <col min="12041" max="12041" width="2.83203125" style="69" customWidth="1"/>
    <col min="12042" max="12042" width="48" style="69" customWidth="1"/>
    <col min="12043" max="12263" width="9.1640625" style="69"/>
    <col min="12264" max="12264" width="6.33203125" style="69" customWidth="1"/>
    <col min="12265" max="12265" width="12.5" style="69" customWidth="1"/>
    <col min="12266" max="12266" width="8.6640625" style="69" customWidth="1"/>
    <col min="12267" max="12267" width="11.6640625" style="69" customWidth="1"/>
    <col min="12268" max="12268" width="9.1640625" style="69"/>
    <col min="12269" max="12269" width="2.5" style="69" customWidth="1"/>
    <col min="12270" max="12270" width="9.1640625" style="69"/>
    <col min="12271" max="12271" width="2.6640625" style="69" customWidth="1"/>
    <col min="12272" max="12288" width="9.1640625" style="69"/>
    <col min="12289" max="12289" width="10.1640625" style="69" customWidth="1"/>
    <col min="12290" max="12290" width="59.33203125" style="69" customWidth="1"/>
    <col min="12291" max="12291" width="12.1640625" style="69" customWidth="1"/>
    <col min="12292" max="12292" width="4.6640625" style="69" customWidth="1"/>
    <col min="12293" max="12293" width="59.5" style="69" customWidth="1"/>
    <col min="12294" max="12296" width="9.1640625" style="69"/>
    <col min="12297" max="12297" width="2.83203125" style="69" customWidth="1"/>
    <col min="12298" max="12298" width="48" style="69" customWidth="1"/>
    <col min="12299" max="12519" width="9.1640625" style="69"/>
    <col min="12520" max="12520" width="6.33203125" style="69" customWidth="1"/>
    <col min="12521" max="12521" width="12.5" style="69" customWidth="1"/>
    <col min="12522" max="12522" width="8.6640625" style="69" customWidth="1"/>
    <col min="12523" max="12523" width="11.6640625" style="69" customWidth="1"/>
    <col min="12524" max="12524" width="9.1640625" style="69"/>
    <col min="12525" max="12525" width="2.5" style="69" customWidth="1"/>
    <col min="12526" max="12526" width="9.1640625" style="69"/>
    <col min="12527" max="12527" width="2.6640625" style="69" customWidth="1"/>
    <col min="12528" max="12544" width="9.1640625" style="69"/>
    <col min="12545" max="12545" width="10.1640625" style="69" customWidth="1"/>
    <col min="12546" max="12546" width="59.33203125" style="69" customWidth="1"/>
    <col min="12547" max="12547" width="12.1640625" style="69" customWidth="1"/>
    <col min="12548" max="12548" width="4.6640625" style="69" customWidth="1"/>
    <col min="12549" max="12549" width="59.5" style="69" customWidth="1"/>
    <col min="12550" max="12552" width="9.1640625" style="69"/>
    <col min="12553" max="12553" width="2.83203125" style="69" customWidth="1"/>
    <col min="12554" max="12554" width="48" style="69" customWidth="1"/>
    <col min="12555" max="12775" width="9.1640625" style="69"/>
    <col min="12776" max="12776" width="6.33203125" style="69" customWidth="1"/>
    <col min="12777" max="12777" width="12.5" style="69" customWidth="1"/>
    <col min="12778" max="12778" width="8.6640625" style="69" customWidth="1"/>
    <col min="12779" max="12779" width="11.6640625" style="69" customWidth="1"/>
    <col min="12780" max="12780" width="9.1640625" style="69"/>
    <col min="12781" max="12781" width="2.5" style="69" customWidth="1"/>
    <col min="12782" max="12782" width="9.1640625" style="69"/>
    <col min="12783" max="12783" width="2.6640625" style="69" customWidth="1"/>
    <col min="12784" max="12800" width="9.1640625" style="69"/>
    <col min="12801" max="12801" width="10.1640625" style="69" customWidth="1"/>
    <col min="12802" max="12802" width="59.33203125" style="69" customWidth="1"/>
    <col min="12803" max="12803" width="12.1640625" style="69" customWidth="1"/>
    <col min="12804" max="12804" width="4.6640625" style="69" customWidth="1"/>
    <col min="12805" max="12805" width="59.5" style="69" customWidth="1"/>
    <col min="12806" max="12808" width="9.1640625" style="69"/>
    <col min="12809" max="12809" width="2.83203125" style="69" customWidth="1"/>
    <col min="12810" max="12810" width="48" style="69" customWidth="1"/>
    <col min="12811" max="13031" width="9.1640625" style="69"/>
    <col min="13032" max="13032" width="6.33203125" style="69" customWidth="1"/>
    <col min="13033" max="13033" width="12.5" style="69" customWidth="1"/>
    <col min="13034" max="13034" width="8.6640625" style="69" customWidth="1"/>
    <col min="13035" max="13035" width="11.6640625" style="69" customWidth="1"/>
    <col min="13036" max="13036" width="9.1640625" style="69"/>
    <col min="13037" max="13037" width="2.5" style="69" customWidth="1"/>
    <col min="13038" max="13038" width="9.1640625" style="69"/>
    <col min="13039" max="13039" width="2.6640625" style="69" customWidth="1"/>
    <col min="13040" max="13056" width="9.1640625" style="69"/>
    <col min="13057" max="13057" width="10.1640625" style="69" customWidth="1"/>
    <col min="13058" max="13058" width="59.33203125" style="69" customWidth="1"/>
    <col min="13059" max="13059" width="12.1640625" style="69" customWidth="1"/>
    <col min="13060" max="13060" width="4.6640625" style="69" customWidth="1"/>
    <col min="13061" max="13061" width="59.5" style="69" customWidth="1"/>
    <col min="13062" max="13064" width="9.1640625" style="69"/>
    <col min="13065" max="13065" width="2.83203125" style="69" customWidth="1"/>
    <col min="13066" max="13066" width="48" style="69" customWidth="1"/>
    <col min="13067" max="13287" width="9.1640625" style="69"/>
    <col min="13288" max="13288" width="6.33203125" style="69" customWidth="1"/>
    <col min="13289" max="13289" width="12.5" style="69" customWidth="1"/>
    <col min="13290" max="13290" width="8.6640625" style="69" customWidth="1"/>
    <col min="13291" max="13291" width="11.6640625" style="69" customWidth="1"/>
    <col min="13292" max="13292" width="9.1640625" style="69"/>
    <col min="13293" max="13293" width="2.5" style="69" customWidth="1"/>
    <col min="13294" max="13294" width="9.1640625" style="69"/>
    <col min="13295" max="13295" width="2.6640625" style="69" customWidth="1"/>
    <col min="13296" max="13312" width="9.1640625" style="69"/>
    <col min="13313" max="13313" width="10.1640625" style="69" customWidth="1"/>
    <col min="13314" max="13314" width="59.33203125" style="69" customWidth="1"/>
    <col min="13315" max="13315" width="12.1640625" style="69" customWidth="1"/>
    <col min="13316" max="13316" width="4.6640625" style="69" customWidth="1"/>
    <col min="13317" max="13317" width="59.5" style="69" customWidth="1"/>
    <col min="13318" max="13320" width="9.1640625" style="69"/>
    <col min="13321" max="13321" width="2.83203125" style="69" customWidth="1"/>
    <col min="13322" max="13322" width="48" style="69" customWidth="1"/>
    <col min="13323" max="13543" width="9.1640625" style="69"/>
    <col min="13544" max="13544" width="6.33203125" style="69" customWidth="1"/>
    <col min="13545" max="13545" width="12.5" style="69" customWidth="1"/>
    <col min="13546" max="13546" width="8.6640625" style="69" customWidth="1"/>
    <col min="13547" max="13547" width="11.6640625" style="69" customWidth="1"/>
    <col min="13548" max="13548" width="9.1640625" style="69"/>
    <col min="13549" max="13549" width="2.5" style="69" customWidth="1"/>
    <col min="13550" max="13550" width="9.1640625" style="69"/>
    <col min="13551" max="13551" width="2.6640625" style="69" customWidth="1"/>
    <col min="13552" max="13568" width="9.1640625" style="69"/>
    <col min="13569" max="13569" width="10.1640625" style="69" customWidth="1"/>
    <col min="13570" max="13570" width="59.33203125" style="69" customWidth="1"/>
    <col min="13571" max="13571" width="12.1640625" style="69" customWidth="1"/>
    <col min="13572" max="13572" width="4.6640625" style="69" customWidth="1"/>
    <col min="13573" max="13573" width="59.5" style="69" customWidth="1"/>
    <col min="13574" max="13576" width="9.1640625" style="69"/>
    <col min="13577" max="13577" width="2.83203125" style="69" customWidth="1"/>
    <col min="13578" max="13578" width="48" style="69" customWidth="1"/>
    <col min="13579" max="13799" width="9.1640625" style="69"/>
    <col min="13800" max="13800" width="6.33203125" style="69" customWidth="1"/>
    <col min="13801" max="13801" width="12.5" style="69" customWidth="1"/>
    <col min="13802" max="13802" width="8.6640625" style="69" customWidth="1"/>
    <col min="13803" max="13803" width="11.6640625" style="69" customWidth="1"/>
    <col min="13804" max="13804" width="9.1640625" style="69"/>
    <col min="13805" max="13805" width="2.5" style="69" customWidth="1"/>
    <col min="13806" max="13806" width="9.1640625" style="69"/>
    <col min="13807" max="13807" width="2.6640625" style="69" customWidth="1"/>
    <col min="13808" max="13824" width="9.1640625" style="69"/>
    <col min="13825" max="13825" width="10.1640625" style="69" customWidth="1"/>
    <col min="13826" max="13826" width="59.33203125" style="69" customWidth="1"/>
    <col min="13827" max="13827" width="12.1640625" style="69" customWidth="1"/>
    <col min="13828" max="13828" width="4.6640625" style="69" customWidth="1"/>
    <col min="13829" max="13829" width="59.5" style="69" customWidth="1"/>
    <col min="13830" max="13832" width="9.1640625" style="69"/>
    <col min="13833" max="13833" width="2.83203125" style="69" customWidth="1"/>
    <col min="13834" max="13834" width="48" style="69" customWidth="1"/>
    <col min="13835" max="14055" width="9.1640625" style="69"/>
    <col min="14056" max="14056" width="6.33203125" style="69" customWidth="1"/>
    <col min="14057" max="14057" width="12.5" style="69" customWidth="1"/>
    <col min="14058" max="14058" width="8.6640625" style="69" customWidth="1"/>
    <col min="14059" max="14059" width="11.6640625" style="69" customWidth="1"/>
    <col min="14060" max="14060" width="9.1640625" style="69"/>
    <col min="14061" max="14061" width="2.5" style="69" customWidth="1"/>
    <col min="14062" max="14062" width="9.1640625" style="69"/>
    <col min="14063" max="14063" width="2.6640625" style="69" customWidth="1"/>
    <col min="14064" max="14080" width="9.1640625" style="69"/>
    <col min="14081" max="14081" width="10.1640625" style="69" customWidth="1"/>
    <col min="14082" max="14082" width="59.33203125" style="69" customWidth="1"/>
    <col min="14083" max="14083" width="12.1640625" style="69" customWidth="1"/>
    <col min="14084" max="14084" width="4.6640625" style="69" customWidth="1"/>
    <col min="14085" max="14085" width="59.5" style="69" customWidth="1"/>
    <col min="14086" max="14088" width="9.1640625" style="69"/>
    <col min="14089" max="14089" width="2.83203125" style="69" customWidth="1"/>
    <col min="14090" max="14090" width="48" style="69" customWidth="1"/>
    <col min="14091" max="14311" width="9.1640625" style="69"/>
    <col min="14312" max="14312" width="6.33203125" style="69" customWidth="1"/>
    <col min="14313" max="14313" width="12.5" style="69" customWidth="1"/>
    <col min="14314" max="14314" width="8.6640625" style="69" customWidth="1"/>
    <col min="14315" max="14315" width="11.6640625" style="69" customWidth="1"/>
    <col min="14316" max="14316" width="9.1640625" style="69"/>
    <col min="14317" max="14317" width="2.5" style="69" customWidth="1"/>
    <col min="14318" max="14318" width="9.1640625" style="69"/>
    <col min="14319" max="14319" width="2.6640625" style="69" customWidth="1"/>
    <col min="14320" max="14336" width="9.1640625" style="69"/>
    <col min="14337" max="14337" width="10.1640625" style="69" customWidth="1"/>
    <col min="14338" max="14338" width="59.33203125" style="69" customWidth="1"/>
    <col min="14339" max="14339" width="12.1640625" style="69" customWidth="1"/>
    <col min="14340" max="14340" width="4.6640625" style="69" customWidth="1"/>
    <col min="14341" max="14341" width="59.5" style="69" customWidth="1"/>
    <col min="14342" max="14344" width="9.1640625" style="69"/>
    <col min="14345" max="14345" width="2.83203125" style="69" customWidth="1"/>
    <col min="14346" max="14346" width="48" style="69" customWidth="1"/>
    <col min="14347" max="14567" width="9.1640625" style="69"/>
    <col min="14568" max="14568" width="6.33203125" style="69" customWidth="1"/>
    <col min="14569" max="14569" width="12.5" style="69" customWidth="1"/>
    <col min="14570" max="14570" width="8.6640625" style="69" customWidth="1"/>
    <col min="14571" max="14571" width="11.6640625" style="69" customWidth="1"/>
    <col min="14572" max="14572" width="9.1640625" style="69"/>
    <col min="14573" max="14573" width="2.5" style="69" customWidth="1"/>
    <col min="14574" max="14574" width="9.1640625" style="69"/>
    <col min="14575" max="14575" width="2.6640625" style="69" customWidth="1"/>
    <col min="14576" max="14592" width="9.1640625" style="69"/>
    <col min="14593" max="14593" width="10.1640625" style="69" customWidth="1"/>
    <col min="14594" max="14594" width="59.33203125" style="69" customWidth="1"/>
    <col min="14595" max="14595" width="12.1640625" style="69" customWidth="1"/>
    <col min="14596" max="14596" width="4.6640625" style="69" customWidth="1"/>
    <col min="14597" max="14597" width="59.5" style="69" customWidth="1"/>
    <col min="14598" max="14600" width="9.1640625" style="69"/>
    <col min="14601" max="14601" width="2.83203125" style="69" customWidth="1"/>
    <col min="14602" max="14602" width="48" style="69" customWidth="1"/>
    <col min="14603" max="14823" width="9.1640625" style="69"/>
    <col min="14824" max="14824" width="6.33203125" style="69" customWidth="1"/>
    <col min="14825" max="14825" width="12.5" style="69" customWidth="1"/>
    <col min="14826" max="14826" width="8.6640625" style="69" customWidth="1"/>
    <col min="14827" max="14827" width="11.6640625" style="69" customWidth="1"/>
    <col min="14828" max="14828" width="9.1640625" style="69"/>
    <col min="14829" max="14829" width="2.5" style="69" customWidth="1"/>
    <col min="14830" max="14830" width="9.1640625" style="69"/>
    <col min="14831" max="14831" width="2.6640625" style="69" customWidth="1"/>
    <col min="14832" max="14848" width="9.1640625" style="69"/>
    <col min="14849" max="14849" width="10.1640625" style="69" customWidth="1"/>
    <col min="14850" max="14850" width="59.33203125" style="69" customWidth="1"/>
    <col min="14851" max="14851" width="12.1640625" style="69" customWidth="1"/>
    <col min="14852" max="14852" width="4.6640625" style="69" customWidth="1"/>
    <col min="14853" max="14853" width="59.5" style="69" customWidth="1"/>
    <col min="14854" max="14856" width="9.1640625" style="69"/>
    <col min="14857" max="14857" width="2.83203125" style="69" customWidth="1"/>
    <col min="14858" max="14858" width="48" style="69" customWidth="1"/>
    <col min="14859" max="15079" width="9.1640625" style="69"/>
    <col min="15080" max="15080" width="6.33203125" style="69" customWidth="1"/>
    <col min="15081" max="15081" width="12.5" style="69" customWidth="1"/>
    <col min="15082" max="15082" width="8.6640625" style="69" customWidth="1"/>
    <col min="15083" max="15083" width="11.6640625" style="69" customWidth="1"/>
    <col min="15084" max="15084" width="9.1640625" style="69"/>
    <col min="15085" max="15085" width="2.5" style="69" customWidth="1"/>
    <col min="15086" max="15086" width="9.1640625" style="69"/>
    <col min="15087" max="15087" width="2.6640625" style="69" customWidth="1"/>
    <col min="15088" max="15104" width="9.1640625" style="69"/>
    <col min="15105" max="15105" width="10.1640625" style="69" customWidth="1"/>
    <col min="15106" max="15106" width="59.33203125" style="69" customWidth="1"/>
    <col min="15107" max="15107" width="12.1640625" style="69" customWidth="1"/>
    <col min="15108" max="15108" width="4.6640625" style="69" customWidth="1"/>
    <col min="15109" max="15109" width="59.5" style="69" customWidth="1"/>
    <col min="15110" max="15112" width="9.1640625" style="69"/>
    <col min="15113" max="15113" width="2.83203125" style="69" customWidth="1"/>
    <col min="15114" max="15114" width="48" style="69" customWidth="1"/>
    <col min="15115" max="15335" width="9.1640625" style="69"/>
    <col min="15336" max="15336" width="6.33203125" style="69" customWidth="1"/>
    <col min="15337" max="15337" width="12.5" style="69" customWidth="1"/>
    <col min="15338" max="15338" width="8.6640625" style="69" customWidth="1"/>
    <col min="15339" max="15339" width="11.6640625" style="69" customWidth="1"/>
    <col min="15340" max="15340" width="9.1640625" style="69"/>
    <col min="15341" max="15341" width="2.5" style="69" customWidth="1"/>
    <col min="15342" max="15342" width="9.1640625" style="69"/>
    <col min="15343" max="15343" width="2.6640625" style="69" customWidth="1"/>
    <col min="15344" max="15360" width="9.1640625" style="69"/>
    <col min="15361" max="15361" width="10.1640625" style="69" customWidth="1"/>
    <col min="15362" max="15362" width="59.33203125" style="69" customWidth="1"/>
    <col min="15363" max="15363" width="12.1640625" style="69" customWidth="1"/>
    <col min="15364" max="15364" width="4.6640625" style="69" customWidth="1"/>
    <col min="15365" max="15365" width="59.5" style="69" customWidth="1"/>
    <col min="15366" max="15368" width="9.1640625" style="69"/>
    <col min="15369" max="15369" width="2.83203125" style="69" customWidth="1"/>
    <col min="15370" max="15370" width="48" style="69" customWidth="1"/>
    <col min="15371" max="15591" width="9.1640625" style="69"/>
    <col min="15592" max="15592" width="6.33203125" style="69" customWidth="1"/>
    <col min="15593" max="15593" width="12.5" style="69" customWidth="1"/>
    <col min="15594" max="15594" width="8.6640625" style="69" customWidth="1"/>
    <col min="15595" max="15595" width="11.6640625" style="69" customWidth="1"/>
    <col min="15596" max="15596" width="9.1640625" style="69"/>
    <col min="15597" max="15597" width="2.5" style="69" customWidth="1"/>
    <col min="15598" max="15598" width="9.1640625" style="69"/>
    <col min="15599" max="15599" width="2.6640625" style="69" customWidth="1"/>
    <col min="15600" max="15616" width="9.1640625" style="69"/>
    <col min="15617" max="15617" width="10.1640625" style="69" customWidth="1"/>
    <col min="15618" max="15618" width="59.33203125" style="69" customWidth="1"/>
    <col min="15619" max="15619" width="12.1640625" style="69" customWidth="1"/>
    <col min="15620" max="15620" width="4.6640625" style="69" customWidth="1"/>
    <col min="15621" max="15621" width="59.5" style="69" customWidth="1"/>
    <col min="15622" max="15624" width="9.1640625" style="69"/>
    <col min="15625" max="15625" width="2.83203125" style="69" customWidth="1"/>
    <col min="15626" max="15626" width="48" style="69" customWidth="1"/>
    <col min="15627" max="15847" width="9.1640625" style="69"/>
    <col min="15848" max="15848" width="6.33203125" style="69" customWidth="1"/>
    <col min="15849" max="15849" width="12.5" style="69" customWidth="1"/>
    <col min="15850" max="15850" width="8.6640625" style="69" customWidth="1"/>
    <col min="15851" max="15851" width="11.6640625" style="69" customWidth="1"/>
    <col min="15852" max="15852" width="9.1640625" style="69"/>
    <col min="15853" max="15853" width="2.5" style="69" customWidth="1"/>
    <col min="15854" max="15854" width="9.1640625" style="69"/>
    <col min="15855" max="15855" width="2.6640625" style="69" customWidth="1"/>
    <col min="15856" max="15872" width="9.1640625" style="69"/>
    <col min="15873" max="15873" width="10.1640625" style="69" customWidth="1"/>
    <col min="15874" max="15874" width="59.33203125" style="69" customWidth="1"/>
    <col min="15875" max="15875" width="12.1640625" style="69" customWidth="1"/>
    <col min="15876" max="15876" width="4.6640625" style="69" customWidth="1"/>
    <col min="15877" max="15877" width="59.5" style="69" customWidth="1"/>
    <col min="15878" max="15880" width="9.1640625" style="69"/>
    <col min="15881" max="15881" width="2.83203125" style="69" customWidth="1"/>
    <col min="15882" max="15882" width="48" style="69" customWidth="1"/>
    <col min="15883" max="16103" width="9.1640625" style="69"/>
    <col min="16104" max="16104" width="6.33203125" style="69" customWidth="1"/>
    <col min="16105" max="16105" width="12.5" style="69" customWidth="1"/>
    <col min="16106" max="16106" width="8.6640625" style="69" customWidth="1"/>
    <col min="16107" max="16107" width="11.6640625" style="69" customWidth="1"/>
    <col min="16108" max="16108" width="9.1640625" style="69"/>
    <col min="16109" max="16109" width="2.5" style="69" customWidth="1"/>
    <col min="16110" max="16110" width="9.1640625" style="69"/>
    <col min="16111" max="16111" width="2.6640625" style="69" customWidth="1"/>
    <col min="16112" max="16128" width="9.1640625" style="69"/>
    <col min="16129" max="16129" width="10.1640625" style="69" customWidth="1"/>
    <col min="16130" max="16130" width="59.33203125" style="69" customWidth="1"/>
    <col min="16131" max="16131" width="12.1640625" style="69" customWidth="1"/>
    <col min="16132" max="16132" width="4.6640625" style="69" customWidth="1"/>
    <col min="16133" max="16133" width="59.5" style="69" customWidth="1"/>
    <col min="16134" max="16136" width="9.1640625" style="69"/>
    <col min="16137" max="16137" width="2.83203125" style="69" customWidth="1"/>
    <col min="16138" max="16138" width="48" style="69" customWidth="1"/>
    <col min="16139" max="16359" width="9.1640625" style="69"/>
    <col min="16360" max="16360" width="6.33203125" style="69" customWidth="1"/>
    <col min="16361" max="16361" width="12.5" style="69" customWidth="1"/>
    <col min="16362" max="16362" width="8.6640625" style="69" customWidth="1"/>
    <col min="16363" max="16363" width="11.6640625" style="69" customWidth="1"/>
    <col min="16364" max="16364" width="9.1640625" style="69"/>
    <col min="16365" max="16365" width="2.5" style="69" customWidth="1"/>
    <col min="16366" max="16366" width="9.1640625" style="69"/>
    <col min="16367" max="16367" width="2.6640625" style="69" customWidth="1"/>
    <col min="16368" max="16384" width="9.1640625" style="69"/>
  </cols>
  <sheetData>
    <row r="1" spans="1:13" s="68" customFormat="1" ht="15">
      <c r="A1" s="374"/>
      <c r="B1" s="374"/>
      <c r="C1" s="374"/>
    </row>
    <row r="2" spans="1:13" s="68" customFormat="1" ht="15">
      <c r="A2" s="374"/>
      <c r="B2" s="374"/>
      <c r="C2" s="374"/>
    </row>
    <row r="3" spans="1:13" s="68" customFormat="1" ht="15">
      <c r="A3" s="374"/>
      <c r="B3" s="374"/>
      <c r="C3" s="374"/>
    </row>
    <row r="4" spans="1:13" s="68" customFormat="1" ht="30" customHeight="1">
      <c r="A4" s="374"/>
      <c r="B4" s="374"/>
      <c r="C4" s="374"/>
      <c r="E4" s="68" t="s">
        <v>231</v>
      </c>
    </row>
    <row r="5" spans="1:13" s="68" customFormat="1" ht="40.15" customHeight="1">
      <c r="A5" s="375" t="str">
        <f>'ORÇAMENTO BASE'!A6:F6</f>
        <v>OBJETO: CONSTRUÇÃO DO PORTAL DE ENTRADA DA CIDADE, NA SEDE DO MUNICÍPIO DE TERRA NOVA</v>
      </c>
      <c r="B5" s="375"/>
      <c r="C5" s="375"/>
      <c r="D5" s="308"/>
    </row>
    <row r="6" spans="1:13" s="68" customFormat="1" ht="25.9" customHeight="1">
      <c r="A6" s="376" t="str">
        <f>'ORÇAMENTO BASE'!A5</f>
        <v>LOCAL: SEDE DE TERRA NOVA/PE</v>
      </c>
      <c r="B6" s="376"/>
      <c r="C6" s="376"/>
      <c r="D6" s="376"/>
    </row>
    <row r="7" spans="1:13" s="68" customFormat="1" ht="15" customHeight="1">
      <c r="A7" s="374"/>
      <c r="B7" s="374"/>
      <c r="C7" s="374"/>
      <c r="D7" s="374"/>
    </row>
    <row r="8" spans="1:13" s="68" customFormat="1" ht="18.75">
      <c r="A8" s="377" t="s">
        <v>232</v>
      </c>
      <c r="B8" s="377"/>
      <c r="C8" s="377"/>
      <c r="E8" s="68" t="s">
        <v>233</v>
      </c>
    </row>
    <row r="9" spans="1:13" ht="6.75" customHeight="1" thickBot="1"/>
    <row r="10" spans="1:13" s="68" customFormat="1" ht="15.75" thickBot="1">
      <c r="A10" s="71" t="s">
        <v>234</v>
      </c>
      <c r="B10" s="72" t="s">
        <v>235</v>
      </c>
      <c r="C10" s="73" t="s">
        <v>236</v>
      </c>
      <c r="E10" s="68" t="s">
        <v>237</v>
      </c>
    </row>
    <row r="11" spans="1:13" s="68" customFormat="1" ht="15">
      <c r="A11" s="74"/>
      <c r="B11" s="75" t="s">
        <v>238</v>
      </c>
      <c r="C11" s="76"/>
    </row>
    <row r="12" spans="1:13" s="68" customFormat="1" ht="32.25" customHeight="1" thickBot="1">
      <c r="A12" s="77" t="s">
        <v>239</v>
      </c>
      <c r="B12" s="78" t="s">
        <v>240</v>
      </c>
      <c r="C12" s="79">
        <v>3</v>
      </c>
      <c r="E12" s="80" t="s">
        <v>241</v>
      </c>
      <c r="F12" s="81"/>
      <c r="G12" s="81"/>
      <c r="H12" s="81"/>
      <c r="J12" s="372" t="s">
        <v>242</v>
      </c>
      <c r="K12" s="373"/>
      <c r="L12" s="373"/>
      <c r="M12" s="373"/>
    </row>
    <row r="13" spans="1:13" s="68" customFormat="1" ht="29.25" thickBot="1">
      <c r="A13" s="77" t="s">
        <v>243</v>
      </c>
      <c r="B13" s="78" t="s">
        <v>244</v>
      </c>
      <c r="C13" s="79">
        <v>0.59</v>
      </c>
      <c r="E13" s="82" t="s">
        <v>245</v>
      </c>
      <c r="F13" s="83" t="s">
        <v>246</v>
      </c>
      <c r="G13" s="83" t="s">
        <v>247</v>
      </c>
      <c r="H13" s="83" t="s">
        <v>248</v>
      </c>
      <c r="J13" s="82" t="s">
        <v>245</v>
      </c>
      <c r="K13" s="83" t="s">
        <v>246</v>
      </c>
      <c r="L13" s="83" t="s">
        <v>247</v>
      </c>
      <c r="M13" s="83" t="s">
        <v>248</v>
      </c>
    </row>
    <row r="14" spans="1:13" s="68" customFormat="1" ht="15.75" thickBot="1">
      <c r="A14" s="77" t="s">
        <v>249</v>
      </c>
      <c r="B14" s="78" t="s">
        <v>250</v>
      </c>
      <c r="C14" s="79">
        <v>0.97</v>
      </c>
      <c r="E14" s="84" t="s">
        <v>251</v>
      </c>
      <c r="F14" s="85">
        <v>0.03</v>
      </c>
      <c r="G14" s="85">
        <v>0.04</v>
      </c>
      <c r="H14" s="85">
        <v>5.5E-2</v>
      </c>
      <c r="J14" s="84" t="s">
        <v>251</v>
      </c>
      <c r="K14" s="85">
        <v>3.4299999999999997E-2</v>
      </c>
      <c r="L14" s="85">
        <v>4.9299999999999997E-2</v>
      </c>
      <c r="M14" s="85">
        <v>6.7100000000000007E-2</v>
      </c>
    </row>
    <row r="15" spans="1:13" s="68" customFormat="1" ht="15.75" thickBot="1">
      <c r="A15" s="86"/>
      <c r="B15" s="87"/>
      <c r="C15" s="88"/>
      <c r="E15" s="84" t="s">
        <v>252</v>
      </c>
      <c r="F15" s="85">
        <v>8.0000000000000002E-3</v>
      </c>
      <c r="G15" s="85">
        <v>8.0000000000000002E-3</v>
      </c>
      <c r="H15" s="85">
        <v>0.01</v>
      </c>
      <c r="J15" s="84" t="s">
        <v>252</v>
      </c>
      <c r="K15" s="85">
        <v>2.8E-3</v>
      </c>
      <c r="L15" s="85">
        <v>4.8999999999999998E-3</v>
      </c>
      <c r="M15" s="85">
        <v>7.4999999999999997E-3</v>
      </c>
    </row>
    <row r="16" spans="1:13" s="68" customFormat="1" ht="15.75" thickBot="1">
      <c r="C16" s="67"/>
      <c r="E16" s="84" t="s">
        <v>253</v>
      </c>
      <c r="F16" s="85">
        <v>9.7000000000000003E-3</v>
      </c>
      <c r="G16" s="85">
        <v>1.2699999999999999E-2</v>
      </c>
      <c r="H16" s="85">
        <v>1.2699999999999999E-2</v>
      </c>
      <c r="J16" s="84" t="s">
        <v>253</v>
      </c>
      <c r="K16" s="85">
        <v>0.01</v>
      </c>
      <c r="L16" s="85">
        <v>1.3899999999999999E-2</v>
      </c>
      <c r="M16" s="85">
        <v>1.7399999999999999E-2</v>
      </c>
    </row>
    <row r="17" spans="1:13" s="68" customFormat="1" ht="15.75" thickBot="1">
      <c r="A17" s="74"/>
      <c r="B17" s="75" t="s">
        <v>254</v>
      </c>
      <c r="C17" s="76"/>
      <c r="E17" s="84" t="s">
        <v>255</v>
      </c>
      <c r="F17" s="85">
        <v>5.8999999999999999E-3</v>
      </c>
      <c r="G17" s="85">
        <v>1.23E-2</v>
      </c>
      <c r="H17" s="85">
        <v>1.3899999999999999E-2</v>
      </c>
      <c r="J17" s="84" t="s">
        <v>255</v>
      </c>
      <c r="K17" s="85">
        <v>9.4000000000000004E-3</v>
      </c>
      <c r="L17" s="85">
        <v>9.9000000000000008E-3</v>
      </c>
      <c r="M17" s="85">
        <v>1.17E-2</v>
      </c>
    </row>
    <row r="18" spans="1:13" s="68" customFormat="1" ht="15.75" thickBot="1">
      <c r="A18" s="77" t="s">
        <v>256</v>
      </c>
      <c r="B18" s="78" t="s">
        <v>257</v>
      </c>
      <c r="C18" s="79">
        <v>0.8</v>
      </c>
      <c r="E18" s="84" t="s">
        <v>258</v>
      </c>
      <c r="F18" s="85">
        <v>6.1600000000000002E-2</v>
      </c>
      <c r="G18" s="85">
        <v>7.3999999999999996E-2</v>
      </c>
      <c r="H18" s="85">
        <v>8.9599999999999999E-2</v>
      </c>
      <c r="J18" s="84" t="s">
        <v>258</v>
      </c>
      <c r="K18" s="85">
        <v>6.7400000000000002E-2</v>
      </c>
      <c r="L18" s="85">
        <v>8.0399999999999999E-2</v>
      </c>
      <c r="M18" s="85">
        <v>9.4E-2</v>
      </c>
    </row>
    <row r="19" spans="1:13" s="68" customFormat="1" ht="27" customHeight="1" thickBot="1">
      <c r="A19" s="77" t="s">
        <v>259</v>
      </c>
      <c r="B19" s="78" t="s">
        <v>258</v>
      </c>
      <c r="C19" s="79">
        <v>6.16</v>
      </c>
      <c r="E19" s="84" t="s">
        <v>260</v>
      </c>
      <c r="F19" s="378" t="s">
        <v>261</v>
      </c>
      <c r="G19" s="379"/>
      <c r="H19" s="380"/>
      <c r="J19" s="84" t="s">
        <v>260</v>
      </c>
      <c r="K19" s="378" t="s">
        <v>261</v>
      </c>
      <c r="L19" s="379"/>
      <c r="M19" s="380"/>
    </row>
    <row r="20" spans="1:13" s="68" customFormat="1" ht="15.75" customHeight="1" thickBot="1">
      <c r="A20" s="89"/>
      <c r="B20" s="87"/>
      <c r="C20" s="88"/>
      <c r="E20" s="381" t="s">
        <v>262</v>
      </c>
      <c r="J20" s="382" t="s">
        <v>263</v>
      </c>
    </row>
    <row r="21" spans="1:13" s="68" customFormat="1" ht="12.75" customHeight="1" thickBot="1">
      <c r="C21" s="67"/>
      <c r="E21" s="373"/>
      <c r="F21" s="81"/>
      <c r="G21" s="81"/>
      <c r="H21" s="81"/>
      <c r="J21" s="373"/>
      <c r="K21" s="81"/>
      <c r="L21" s="81"/>
      <c r="M21" s="81"/>
    </row>
    <row r="22" spans="1:13" s="68" customFormat="1" ht="29.25" thickBot="1">
      <c r="A22" s="90" t="s">
        <v>264</v>
      </c>
      <c r="B22" s="91" t="s">
        <v>265</v>
      </c>
      <c r="C22" s="92">
        <f>+SUM(C23:C26)</f>
        <v>5.65</v>
      </c>
      <c r="E22" s="82" t="s">
        <v>245</v>
      </c>
      <c r="F22" s="83" t="s">
        <v>246</v>
      </c>
      <c r="G22" s="83" t="s">
        <v>247</v>
      </c>
      <c r="H22" s="83" t="s">
        <v>248</v>
      </c>
      <c r="J22" s="82" t="s">
        <v>245</v>
      </c>
      <c r="K22" s="83" t="s">
        <v>246</v>
      </c>
      <c r="L22" s="83" t="s">
        <v>247</v>
      </c>
      <c r="M22" s="83" t="s">
        <v>248</v>
      </c>
    </row>
    <row r="23" spans="1:13" s="68" customFormat="1" ht="15.75" thickBot="1">
      <c r="A23" s="93"/>
      <c r="B23" s="94" t="s">
        <v>266</v>
      </c>
      <c r="C23" s="95">
        <v>0.65</v>
      </c>
      <c r="D23" s="96"/>
      <c r="E23" s="84" t="s">
        <v>251</v>
      </c>
      <c r="F23" s="85">
        <v>3.7999999999999999E-2</v>
      </c>
      <c r="G23" s="85">
        <v>4.0099999999999997E-2</v>
      </c>
      <c r="H23" s="85">
        <v>4.6699999999999998E-2</v>
      </c>
      <c r="J23" s="84" t="s">
        <v>251</v>
      </c>
      <c r="K23" s="85">
        <v>1.4999999999999999E-2</v>
      </c>
      <c r="L23" s="85">
        <v>3.4500000000000003E-2</v>
      </c>
      <c r="M23" s="85">
        <v>4.4900000000000002E-2</v>
      </c>
    </row>
    <row r="24" spans="1:13" s="68" customFormat="1" ht="15.75" thickBot="1">
      <c r="A24" s="93"/>
      <c r="B24" s="94" t="s">
        <v>267</v>
      </c>
      <c r="C24" s="95">
        <v>3</v>
      </c>
      <c r="D24" s="96"/>
      <c r="E24" s="84" t="s">
        <v>252</v>
      </c>
      <c r="F24" s="85">
        <v>3.2000000000000002E-3</v>
      </c>
      <c r="G24" s="85">
        <v>4.0000000000000001E-3</v>
      </c>
      <c r="H24" s="85">
        <v>7.4000000000000003E-3</v>
      </c>
      <c r="J24" s="84" t="s">
        <v>252</v>
      </c>
      <c r="K24" s="85">
        <v>3.0000000000000001E-3</v>
      </c>
      <c r="L24" s="85">
        <v>4.7999999999999996E-3</v>
      </c>
      <c r="M24" s="85">
        <v>8.2000000000000007E-3</v>
      </c>
    </row>
    <row r="25" spans="1:13" s="68" customFormat="1" ht="15.75" thickBot="1">
      <c r="A25" s="93"/>
      <c r="B25" s="94" t="s">
        <v>268</v>
      </c>
      <c r="C25" s="97">
        <v>2</v>
      </c>
      <c r="D25" s="96"/>
      <c r="E25" s="84" t="s">
        <v>253</v>
      </c>
      <c r="F25" s="85">
        <v>5.0000000000000001E-3</v>
      </c>
      <c r="G25" s="85">
        <v>5.5999999999999999E-3</v>
      </c>
      <c r="H25" s="85">
        <v>9.7000000000000003E-3</v>
      </c>
      <c r="J25" s="84" t="s">
        <v>253</v>
      </c>
      <c r="K25" s="85">
        <v>5.5999999999999999E-3</v>
      </c>
      <c r="L25" s="85">
        <v>8.5000000000000006E-3</v>
      </c>
      <c r="M25" s="85">
        <v>8.8999999999999999E-3</v>
      </c>
    </row>
    <row r="26" spans="1:13" s="68" customFormat="1" ht="15.75" thickBot="1">
      <c r="A26" s="98"/>
      <c r="B26" s="99" t="s">
        <v>269</v>
      </c>
      <c r="C26" s="100"/>
      <c r="D26" s="96"/>
      <c r="E26" s="84" t="s">
        <v>255</v>
      </c>
      <c r="F26" s="85">
        <v>1.0200000000000001E-2</v>
      </c>
      <c r="G26" s="85">
        <v>1.11E-2</v>
      </c>
      <c r="H26" s="85">
        <v>1.21E-2</v>
      </c>
      <c r="J26" s="84" t="s">
        <v>255</v>
      </c>
      <c r="K26" s="85">
        <v>8.5000000000000006E-3</v>
      </c>
      <c r="L26" s="85">
        <v>8.5000000000000006E-3</v>
      </c>
      <c r="M26" s="85">
        <v>1.11E-2</v>
      </c>
    </row>
    <row r="27" spans="1:13" s="68" customFormat="1" ht="15.75" thickBot="1">
      <c r="A27" s="101"/>
      <c r="B27" s="102" t="s">
        <v>270</v>
      </c>
      <c r="C27" s="103">
        <f>SUM(C23:C26)</f>
        <v>5.65</v>
      </c>
      <c r="E27" s="84" t="s">
        <v>258</v>
      </c>
      <c r="F27" s="85">
        <v>6.6400000000000001E-2</v>
      </c>
      <c r="G27" s="85">
        <v>7.2999999999999995E-2</v>
      </c>
      <c r="H27" s="85">
        <v>8.6900000000000005E-2</v>
      </c>
      <c r="J27" s="84" t="s">
        <v>258</v>
      </c>
      <c r="K27" s="85">
        <v>3.5000000000000003E-2</v>
      </c>
      <c r="L27" s="85">
        <v>5.11E-2</v>
      </c>
      <c r="M27" s="85">
        <v>6.2199999999999998E-2</v>
      </c>
    </row>
    <row r="28" spans="1:13" s="68" customFormat="1" ht="28.5" customHeight="1" thickBot="1">
      <c r="A28" s="67"/>
      <c r="B28" s="104"/>
      <c r="C28" s="105"/>
      <c r="E28" s="84" t="s">
        <v>260</v>
      </c>
      <c r="F28" s="378" t="s">
        <v>261</v>
      </c>
      <c r="G28" s="379"/>
      <c r="H28" s="380"/>
      <c r="J28" s="84" t="s">
        <v>260</v>
      </c>
      <c r="K28" s="378" t="s">
        <v>261</v>
      </c>
      <c r="L28" s="379"/>
      <c r="M28" s="380"/>
    </row>
    <row r="29" spans="1:13" s="68" customFormat="1" ht="15.75" thickBot="1">
      <c r="A29" s="106"/>
      <c r="B29" s="107" t="s">
        <v>271</v>
      </c>
      <c r="C29" s="108">
        <f>+(((1+C12/100+C18/100+C14/100)*(1+C13/100)*(1+C19/100))/(1-C22/100))-1</f>
        <v>0.18579811986009576</v>
      </c>
      <c r="F29" s="109">
        <f>F23+F24+F25+F26+F27+8.65%</f>
        <v>0.20929999999999999</v>
      </c>
      <c r="G29" s="109">
        <f>G23+G24+G25+G26+G27+8.65%</f>
        <v>0.2203</v>
      </c>
      <c r="H29" s="109">
        <f>H23+H24+H25+H26+H27+8.65%</f>
        <v>0.24930000000000002</v>
      </c>
    </row>
    <row r="30" spans="1:13" s="68" customFormat="1" ht="15">
      <c r="C30" s="67"/>
      <c r="E30" s="68" t="s">
        <v>272</v>
      </c>
    </row>
    <row r="31" spans="1:13" s="68" customFormat="1" ht="15.75" thickBot="1">
      <c r="A31" s="383"/>
      <c r="B31" s="383"/>
      <c r="C31" s="67"/>
    </row>
    <row r="32" spans="1:13" s="68" customFormat="1" ht="15.75" thickBot="1">
      <c r="B32" s="110"/>
      <c r="C32" s="67"/>
      <c r="E32" s="384" t="s">
        <v>273</v>
      </c>
      <c r="F32" s="385"/>
      <c r="G32" s="385"/>
      <c r="H32" s="386"/>
    </row>
    <row r="33" spans="2:8" s="68" customFormat="1" ht="29.25" thickBot="1">
      <c r="C33" s="111"/>
      <c r="E33" s="112" t="s">
        <v>274</v>
      </c>
      <c r="F33" s="113" t="s">
        <v>246</v>
      </c>
      <c r="G33" s="113" t="s">
        <v>247</v>
      </c>
      <c r="H33" s="113" t="s">
        <v>248</v>
      </c>
    </row>
    <row r="34" spans="2:8" s="68" customFormat="1" ht="15.75" thickBot="1">
      <c r="C34" s="67"/>
      <c r="E34" s="84" t="s">
        <v>275</v>
      </c>
      <c r="F34" s="85">
        <v>0.2034</v>
      </c>
      <c r="G34" s="85">
        <v>0.22120000000000001</v>
      </c>
      <c r="H34" s="85">
        <v>0.25</v>
      </c>
    </row>
    <row r="35" spans="2:8" s="68" customFormat="1" ht="15.75" thickBot="1">
      <c r="B35" s="110"/>
      <c r="C35" s="67"/>
      <c r="E35" s="84" t="s">
        <v>276</v>
      </c>
      <c r="F35" s="85">
        <v>0.19600000000000001</v>
      </c>
      <c r="G35" s="85">
        <v>0.2097</v>
      </c>
      <c r="H35" s="85">
        <v>0.24229999999999999</v>
      </c>
    </row>
    <row r="36" spans="2:8" s="68" customFormat="1" ht="29.25" thickBot="1">
      <c r="B36" s="110"/>
      <c r="C36" s="67"/>
      <c r="E36" s="84" t="s">
        <v>277</v>
      </c>
      <c r="F36" s="85">
        <v>0.20760000000000001</v>
      </c>
      <c r="G36" s="85">
        <v>0.24179999999999999</v>
      </c>
      <c r="H36" s="85">
        <v>0.26440000000000002</v>
      </c>
    </row>
    <row r="37" spans="2:8" s="68" customFormat="1" ht="29.25" thickBot="1">
      <c r="C37" s="67"/>
      <c r="E37" s="84" t="s">
        <v>278</v>
      </c>
      <c r="F37" s="85">
        <v>0.24</v>
      </c>
      <c r="G37" s="85">
        <v>0.25840000000000002</v>
      </c>
      <c r="H37" s="85">
        <v>0.27860000000000001</v>
      </c>
    </row>
    <row r="38" spans="2:8" s="68" customFormat="1" ht="15.75" thickBot="1">
      <c r="B38" s="110"/>
      <c r="C38" s="67"/>
      <c r="E38" s="84" t="s">
        <v>279</v>
      </c>
      <c r="F38" s="85">
        <v>0.22800000000000001</v>
      </c>
      <c r="G38" s="85">
        <v>0.27479999999999999</v>
      </c>
      <c r="H38" s="85">
        <v>0.3095</v>
      </c>
    </row>
    <row r="39" spans="2:8" ht="15" thickBot="1">
      <c r="E39" s="84" t="s">
        <v>280</v>
      </c>
      <c r="F39" s="85">
        <v>0.111</v>
      </c>
      <c r="G39" s="85">
        <v>0.14019999999999999</v>
      </c>
      <c r="H39" s="85">
        <v>0.16800000000000001</v>
      </c>
    </row>
    <row r="41" spans="2:8" ht="13.5" thickBot="1"/>
    <row r="42" spans="2:8" ht="15">
      <c r="E42" s="381" t="s">
        <v>262</v>
      </c>
      <c r="F42" s="68"/>
      <c r="G42" s="68"/>
      <c r="H42" s="68"/>
    </row>
    <row r="43" spans="2:8" ht="15.75" thickBot="1">
      <c r="C43" s="114">
        <f>C12+C13+C14+C18+C19+C22</f>
        <v>17.170000000000002</v>
      </c>
      <c r="E43" s="373"/>
      <c r="F43" s="81"/>
      <c r="G43" s="81"/>
      <c r="H43" s="81"/>
    </row>
    <row r="44" spans="2:8" ht="29.25" thickBot="1">
      <c r="E44" s="82" t="s">
        <v>245</v>
      </c>
      <c r="F44" s="83" t="s">
        <v>246</v>
      </c>
      <c r="G44" s="83" t="s">
        <v>247</v>
      </c>
      <c r="H44" s="83" t="s">
        <v>248</v>
      </c>
    </row>
    <row r="45" spans="2:8" ht="15" thickBot="1">
      <c r="E45" s="84" t="s">
        <v>251</v>
      </c>
      <c r="F45" s="85">
        <v>3.7999999999999999E-2</v>
      </c>
      <c r="G45" s="85">
        <v>4.0099999999999997E-2</v>
      </c>
      <c r="H45" s="85">
        <v>4.6699999999999998E-2</v>
      </c>
    </row>
    <row r="46" spans="2:8" ht="15" thickBot="1">
      <c r="E46" s="84" t="s">
        <v>252</v>
      </c>
      <c r="F46" s="85">
        <v>3.2000000000000002E-3</v>
      </c>
      <c r="G46" s="85">
        <v>4.0000000000000001E-3</v>
      </c>
      <c r="H46" s="85">
        <v>7.4000000000000003E-3</v>
      </c>
    </row>
    <row r="47" spans="2:8" ht="15" thickBot="1">
      <c r="E47" s="84" t="s">
        <v>253</v>
      </c>
      <c r="F47" s="85">
        <v>5.0000000000000001E-3</v>
      </c>
      <c r="G47" s="85">
        <v>5.5999999999999999E-3</v>
      </c>
      <c r="H47" s="85">
        <v>9.7000000000000003E-3</v>
      </c>
    </row>
    <row r="48" spans="2:8" ht="15" thickBot="1">
      <c r="E48" s="84" t="s">
        <v>255</v>
      </c>
      <c r="F48" s="85">
        <v>1.0200000000000001E-2</v>
      </c>
      <c r="G48" s="85">
        <v>1.11E-2</v>
      </c>
      <c r="H48" s="85">
        <v>1.21E-2</v>
      </c>
    </row>
    <row r="49" spans="5:8" ht="15" thickBot="1">
      <c r="E49" s="84" t="s">
        <v>258</v>
      </c>
      <c r="F49" s="85">
        <v>6.6400000000000001E-2</v>
      </c>
      <c r="G49" s="85">
        <v>7.2999999999999995E-2</v>
      </c>
      <c r="H49" s="85">
        <v>8.6900000000000005E-2</v>
      </c>
    </row>
    <row r="50" spans="5:8" ht="15" thickBot="1">
      <c r="E50" s="84" t="s">
        <v>260</v>
      </c>
      <c r="F50" s="378" t="s">
        <v>261</v>
      </c>
      <c r="G50" s="379"/>
      <c r="H50" s="380"/>
    </row>
    <row r="51" spans="5:8" ht="15">
      <c r="E51" s="68"/>
      <c r="F51" s="115">
        <f>F45+F46+F47+F48+F49+8.65%</f>
        <v>0.20929999999999999</v>
      </c>
      <c r="G51" s="115">
        <f>G45+G46+G47+G48+G49+8.65%</f>
        <v>0.2203</v>
      </c>
      <c r="H51" s="115">
        <f>H45+H46+H47+H48+H49+8.65%</f>
        <v>0.24930000000000002</v>
      </c>
    </row>
  </sheetData>
  <mergeCells count="16">
    <mergeCell ref="A31:B31"/>
    <mergeCell ref="E32:H32"/>
    <mergeCell ref="E42:E43"/>
    <mergeCell ref="F50:H50"/>
    <mergeCell ref="F19:H19"/>
    <mergeCell ref="K19:M19"/>
    <mergeCell ref="E20:E21"/>
    <mergeCell ref="J20:J21"/>
    <mergeCell ref="F28:H28"/>
    <mergeCell ref="K28:M28"/>
    <mergeCell ref="J12:M12"/>
    <mergeCell ref="A1:C4"/>
    <mergeCell ref="A5:C5"/>
    <mergeCell ref="A6:D6"/>
    <mergeCell ref="A7:D7"/>
    <mergeCell ref="A8:C8"/>
  </mergeCells>
  <pageMargins left="1.18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view="pageBreakPreview" topLeftCell="A4" zoomScaleNormal="100" zoomScaleSheetLayoutView="100" workbookViewId="0">
      <selection activeCell="E13" sqref="E13"/>
    </sheetView>
  </sheetViews>
  <sheetFormatPr defaultColWidth="9.5" defaultRowHeight="12.75"/>
  <cols>
    <col min="1" max="1" width="2" style="244" customWidth="1"/>
    <col min="2" max="2" width="5.83203125" style="244" customWidth="1"/>
    <col min="3" max="3" width="51.83203125" style="244" customWidth="1"/>
    <col min="4" max="4" width="13.5" style="244" customWidth="1"/>
    <col min="5" max="10" width="13.6640625" style="244" customWidth="1"/>
    <col min="11" max="11" width="11.6640625" style="244" customWidth="1"/>
    <col min="12" max="12" width="11.83203125" style="244" customWidth="1"/>
    <col min="13" max="13" width="10.33203125" style="244" bestFit="1" customWidth="1"/>
    <col min="14" max="253" width="9.5" style="244"/>
    <col min="254" max="254" width="2" style="244" customWidth="1"/>
    <col min="255" max="255" width="5.83203125" style="244" customWidth="1"/>
    <col min="256" max="256" width="51.83203125" style="244" customWidth="1"/>
    <col min="257" max="257" width="13.5" style="244" customWidth="1"/>
    <col min="258" max="266" width="13.6640625" style="244" customWidth="1"/>
    <col min="267" max="267" width="11.6640625" style="244" customWidth="1"/>
    <col min="268" max="268" width="11.83203125" style="244" customWidth="1"/>
    <col min="269" max="269" width="10.33203125" style="244" bestFit="1" customWidth="1"/>
    <col min="270" max="509" width="9.5" style="244"/>
    <col min="510" max="510" width="2" style="244" customWidth="1"/>
    <col min="511" max="511" width="5.83203125" style="244" customWidth="1"/>
    <col min="512" max="512" width="51.83203125" style="244" customWidth="1"/>
    <col min="513" max="513" width="13.5" style="244" customWidth="1"/>
    <col min="514" max="522" width="13.6640625" style="244" customWidth="1"/>
    <col min="523" max="523" width="11.6640625" style="244" customWidth="1"/>
    <col min="524" max="524" width="11.83203125" style="244" customWidth="1"/>
    <col min="525" max="525" width="10.33203125" style="244" bestFit="1" customWidth="1"/>
    <col min="526" max="765" width="9.5" style="244"/>
    <col min="766" max="766" width="2" style="244" customWidth="1"/>
    <col min="767" max="767" width="5.83203125" style="244" customWidth="1"/>
    <col min="768" max="768" width="51.83203125" style="244" customWidth="1"/>
    <col min="769" max="769" width="13.5" style="244" customWidth="1"/>
    <col min="770" max="778" width="13.6640625" style="244" customWidth="1"/>
    <col min="779" max="779" width="11.6640625" style="244" customWidth="1"/>
    <col min="780" max="780" width="11.83203125" style="244" customWidth="1"/>
    <col min="781" max="781" width="10.33203125" style="244" bestFit="1" customWidth="1"/>
    <col min="782" max="1021" width="9.5" style="244"/>
    <col min="1022" max="1022" width="2" style="244" customWidth="1"/>
    <col min="1023" max="1023" width="5.83203125" style="244" customWidth="1"/>
    <col min="1024" max="1024" width="51.83203125" style="244" customWidth="1"/>
    <col min="1025" max="1025" width="13.5" style="244" customWidth="1"/>
    <col min="1026" max="1034" width="13.6640625" style="244" customWidth="1"/>
    <col min="1035" max="1035" width="11.6640625" style="244" customWidth="1"/>
    <col min="1036" max="1036" width="11.83203125" style="244" customWidth="1"/>
    <col min="1037" max="1037" width="10.33203125" style="244" bestFit="1" customWidth="1"/>
    <col min="1038" max="1277" width="9.5" style="244"/>
    <col min="1278" max="1278" width="2" style="244" customWidth="1"/>
    <col min="1279" max="1279" width="5.83203125" style="244" customWidth="1"/>
    <col min="1280" max="1280" width="51.83203125" style="244" customWidth="1"/>
    <col min="1281" max="1281" width="13.5" style="244" customWidth="1"/>
    <col min="1282" max="1290" width="13.6640625" style="244" customWidth="1"/>
    <col min="1291" max="1291" width="11.6640625" style="244" customWidth="1"/>
    <col min="1292" max="1292" width="11.83203125" style="244" customWidth="1"/>
    <col min="1293" max="1293" width="10.33203125" style="244" bestFit="1" customWidth="1"/>
    <col min="1294" max="1533" width="9.5" style="244"/>
    <col min="1534" max="1534" width="2" style="244" customWidth="1"/>
    <col min="1535" max="1535" width="5.83203125" style="244" customWidth="1"/>
    <col min="1536" max="1536" width="51.83203125" style="244" customWidth="1"/>
    <col min="1537" max="1537" width="13.5" style="244" customWidth="1"/>
    <col min="1538" max="1546" width="13.6640625" style="244" customWidth="1"/>
    <col min="1547" max="1547" width="11.6640625" style="244" customWidth="1"/>
    <col min="1548" max="1548" width="11.83203125" style="244" customWidth="1"/>
    <col min="1549" max="1549" width="10.33203125" style="244" bestFit="1" customWidth="1"/>
    <col min="1550" max="1789" width="9.5" style="244"/>
    <col min="1790" max="1790" width="2" style="244" customWidth="1"/>
    <col min="1791" max="1791" width="5.83203125" style="244" customWidth="1"/>
    <col min="1792" max="1792" width="51.83203125" style="244" customWidth="1"/>
    <col min="1793" max="1793" width="13.5" style="244" customWidth="1"/>
    <col min="1794" max="1802" width="13.6640625" style="244" customWidth="1"/>
    <col min="1803" max="1803" width="11.6640625" style="244" customWidth="1"/>
    <col min="1804" max="1804" width="11.83203125" style="244" customWidth="1"/>
    <col min="1805" max="1805" width="10.33203125" style="244" bestFit="1" customWidth="1"/>
    <col min="1806" max="2045" width="9.5" style="244"/>
    <col min="2046" max="2046" width="2" style="244" customWidth="1"/>
    <col min="2047" max="2047" width="5.83203125" style="244" customWidth="1"/>
    <col min="2048" max="2048" width="51.83203125" style="244" customWidth="1"/>
    <col min="2049" max="2049" width="13.5" style="244" customWidth="1"/>
    <col min="2050" max="2058" width="13.6640625" style="244" customWidth="1"/>
    <col min="2059" max="2059" width="11.6640625" style="244" customWidth="1"/>
    <col min="2060" max="2060" width="11.83203125" style="244" customWidth="1"/>
    <col min="2061" max="2061" width="10.33203125" style="244" bestFit="1" customWidth="1"/>
    <col min="2062" max="2301" width="9.5" style="244"/>
    <col min="2302" max="2302" width="2" style="244" customWidth="1"/>
    <col min="2303" max="2303" width="5.83203125" style="244" customWidth="1"/>
    <col min="2304" max="2304" width="51.83203125" style="244" customWidth="1"/>
    <col min="2305" max="2305" width="13.5" style="244" customWidth="1"/>
    <col min="2306" max="2314" width="13.6640625" style="244" customWidth="1"/>
    <col min="2315" max="2315" width="11.6640625" style="244" customWidth="1"/>
    <col min="2316" max="2316" width="11.83203125" style="244" customWidth="1"/>
    <col min="2317" max="2317" width="10.33203125" style="244" bestFit="1" customWidth="1"/>
    <col min="2318" max="2557" width="9.5" style="244"/>
    <col min="2558" max="2558" width="2" style="244" customWidth="1"/>
    <col min="2559" max="2559" width="5.83203125" style="244" customWidth="1"/>
    <col min="2560" max="2560" width="51.83203125" style="244" customWidth="1"/>
    <col min="2561" max="2561" width="13.5" style="244" customWidth="1"/>
    <col min="2562" max="2570" width="13.6640625" style="244" customWidth="1"/>
    <col min="2571" max="2571" width="11.6640625" style="244" customWidth="1"/>
    <col min="2572" max="2572" width="11.83203125" style="244" customWidth="1"/>
    <col min="2573" max="2573" width="10.33203125" style="244" bestFit="1" customWidth="1"/>
    <col min="2574" max="2813" width="9.5" style="244"/>
    <col min="2814" max="2814" width="2" style="244" customWidth="1"/>
    <col min="2815" max="2815" width="5.83203125" style="244" customWidth="1"/>
    <col min="2816" max="2816" width="51.83203125" style="244" customWidth="1"/>
    <col min="2817" max="2817" width="13.5" style="244" customWidth="1"/>
    <col min="2818" max="2826" width="13.6640625" style="244" customWidth="1"/>
    <col min="2827" max="2827" width="11.6640625" style="244" customWidth="1"/>
    <col min="2828" max="2828" width="11.83203125" style="244" customWidth="1"/>
    <col min="2829" max="2829" width="10.33203125" style="244" bestFit="1" customWidth="1"/>
    <col min="2830" max="3069" width="9.5" style="244"/>
    <col min="3070" max="3070" width="2" style="244" customWidth="1"/>
    <col min="3071" max="3071" width="5.83203125" style="244" customWidth="1"/>
    <col min="3072" max="3072" width="51.83203125" style="244" customWidth="1"/>
    <col min="3073" max="3073" width="13.5" style="244" customWidth="1"/>
    <col min="3074" max="3082" width="13.6640625" style="244" customWidth="1"/>
    <col min="3083" max="3083" width="11.6640625" style="244" customWidth="1"/>
    <col min="3084" max="3084" width="11.83203125" style="244" customWidth="1"/>
    <col min="3085" max="3085" width="10.33203125" style="244" bestFit="1" customWidth="1"/>
    <col min="3086" max="3325" width="9.5" style="244"/>
    <col min="3326" max="3326" width="2" style="244" customWidth="1"/>
    <col min="3327" max="3327" width="5.83203125" style="244" customWidth="1"/>
    <col min="3328" max="3328" width="51.83203125" style="244" customWidth="1"/>
    <col min="3329" max="3329" width="13.5" style="244" customWidth="1"/>
    <col min="3330" max="3338" width="13.6640625" style="244" customWidth="1"/>
    <col min="3339" max="3339" width="11.6640625" style="244" customWidth="1"/>
    <col min="3340" max="3340" width="11.83203125" style="244" customWidth="1"/>
    <col min="3341" max="3341" width="10.33203125" style="244" bestFit="1" customWidth="1"/>
    <col min="3342" max="3581" width="9.5" style="244"/>
    <col min="3582" max="3582" width="2" style="244" customWidth="1"/>
    <col min="3583" max="3583" width="5.83203125" style="244" customWidth="1"/>
    <col min="3584" max="3584" width="51.83203125" style="244" customWidth="1"/>
    <col min="3585" max="3585" width="13.5" style="244" customWidth="1"/>
    <col min="3586" max="3594" width="13.6640625" style="244" customWidth="1"/>
    <col min="3595" max="3595" width="11.6640625" style="244" customWidth="1"/>
    <col min="3596" max="3596" width="11.83203125" style="244" customWidth="1"/>
    <col min="3597" max="3597" width="10.33203125" style="244" bestFit="1" customWidth="1"/>
    <col min="3598" max="3837" width="9.5" style="244"/>
    <col min="3838" max="3838" width="2" style="244" customWidth="1"/>
    <col min="3839" max="3839" width="5.83203125" style="244" customWidth="1"/>
    <col min="3840" max="3840" width="51.83203125" style="244" customWidth="1"/>
    <col min="3841" max="3841" width="13.5" style="244" customWidth="1"/>
    <col min="3842" max="3850" width="13.6640625" style="244" customWidth="1"/>
    <col min="3851" max="3851" width="11.6640625" style="244" customWidth="1"/>
    <col min="3852" max="3852" width="11.83203125" style="244" customWidth="1"/>
    <col min="3853" max="3853" width="10.33203125" style="244" bestFit="1" customWidth="1"/>
    <col min="3854" max="4093" width="9.5" style="244"/>
    <col min="4094" max="4094" width="2" style="244" customWidth="1"/>
    <col min="4095" max="4095" width="5.83203125" style="244" customWidth="1"/>
    <col min="4096" max="4096" width="51.83203125" style="244" customWidth="1"/>
    <col min="4097" max="4097" width="13.5" style="244" customWidth="1"/>
    <col min="4098" max="4106" width="13.6640625" style="244" customWidth="1"/>
    <col min="4107" max="4107" width="11.6640625" style="244" customWidth="1"/>
    <col min="4108" max="4108" width="11.83203125" style="244" customWidth="1"/>
    <col min="4109" max="4109" width="10.33203125" style="244" bestFit="1" customWidth="1"/>
    <col min="4110" max="4349" width="9.5" style="244"/>
    <col min="4350" max="4350" width="2" style="244" customWidth="1"/>
    <col min="4351" max="4351" width="5.83203125" style="244" customWidth="1"/>
    <col min="4352" max="4352" width="51.83203125" style="244" customWidth="1"/>
    <col min="4353" max="4353" width="13.5" style="244" customWidth="1"/>
    <col min="4354" max="4362" width="13.6640625" style="244" customWidth="1"/>
    <col min="4363" max="4363" width="11.6640625" style="244" customWidth="1"/>
    <col min="4364" max="4364" width="11.83203125" style="244" customWidth="1"/>
    <col min="4365" max="4365" width="10.33203125" style="244" bestFit="1" customWidth="1"/>
    <col min="4366" max="4605" width="9.5" style="244"/>
    <col min="4606" max="4606" width="2" style="244" customWidth="1"/>
    <col min="4607" max="4607" width="5.83203125" style="244" customWidth="1"/>
    <col min="4608" max="4608" width="51.83203125" style="244" customWidth="1"/>
    <col min="4609" max="4609" width="13.5" style="244" customWidth="1"/>
    <col min="4610" max="4618" width="13.6640625" style="244" customWidth="1"/>
    <col min="4619" max="4619" width="11.6640625" style="244" customWidth="1"/>
    <col min="4620" max="4620" width="11.83203125" style="244" customWidth="1"/>
    <col min="4621" max="4621" width="10.33203125" style="244" bestFit="1" customWidth="1"/>
    <col min="4622" max="4861" width="9.5" style="244"/>
    <col min="4862" max="4862" width="2" style="244" customWidth="1"/>
    <col min="4863" max="4863" width="5.83203125" style="244" customWidth="1"/>
    <col min="4864" max="4864" width="51.83203125" style="244" customWidth="1"/>
    <col min="4865" max="4865" width="13.5" style="244" customWidth="1"/>
    <col min="4866" max="4874" width="13.6640625" style="244" customWidth="1"/>
    <col min="4875" max="4875" width="11.6640625" style="244" customWidth="1"/>
    <col min="4876" max="4876" width="11.83203125" style="244" customWidth="1"/>
    <col min="4877" max="4877" width="10.33203125" style="244" bestFit="1" customWidth="1"/>
    <col min="4878" max="5117" width="9.5" style="244"/>
    <col min="5118" max="5118" width="2" style="244" customWidth="1"/>
    <col min="5119" max="5119" width="5.83203125" style="244" customWidth="1"/>
    <col min="5120" max="5120" width="51.83203125" style="244" customWidth="1"/>
    <col min="5121" max="5121" width="13.5" style="244" customWidth="1"/>
    <col min="5122" max="5130" width="13.6640625" style="244" customWidth="1"/>
    <col min="5131" max="5131" width="11.6640625" style="244" customWidth="1"/>
    <col min="5132" max="5132" width="11.83203125" style="244" customWidth="1"/>
    <col min="5133" max="5133" width="10.33203125" style="244" bestFit="1" customWidth="1"/>
    <col min="5134" max="5373" width="9.5" style="244"/>
    <col min="5374" max="5374" width="2" style="244" customWidth="1"/>
    <col min="5375" max="5375" width="5.83203125" style="244" customWidth="1"/>
    <col min="5376" max="5376" width="51.83203125" style="244" customWidth="1"/>
    <col min="5377" max="5377" width="13.5" style="244" customWidth="1"/>
    <col min="5378" max="5386" width="13.6640625" style="244" customWidth="1"/>
    <col min="5387" max="5387" width="11.6640625" style="244" customWidth="1"/>
    <col min="5388" max="5388" width="11.83203125" style="244" customWidth="1"/>
    <col min="5389" max="5389" width="10.33203125" style="244" bestFit="1" customWidth="1"/>
    <col min="5390" max="5629" width="9.5" style="244"/>
    <col min="5630" max="5630" width="2" style="244" customWidth="1"/>
    <col min="5631" max="5631" width="5.83203125" style="244" customWidth="1"/>
    <col min="5632" max="5632" width="51.83203125" style="244" customWidth="1"/>
    <col min="5633" max="5633" width="13.5" style="244" customWidth="1"/>
    <col min="5634" max="5642" width="13.6640625" style="244" customWidth="1"/>
    <col min="5643" max="5643" width="11.6640625" style="244" customWidth="1"/>
    <col min="5644" max="5644" width="11.83203125" style="244" customWidth="1"/>
    <col min="5645" max="5645" width="10.33203125" style="244" bestFit="1" customWidth="1"/>
    <col min="5646" max="5885" width="9.5" style="244"/>
    <col min="5886" max="5886" width="2" style="244" customWidth="1"/>
    <col min="5887" max="5887" width="5.83203125" style="244" customWidth="1"/>
    <col min="5888" max="5888" width="51.83203125" style="244" customWidth="1"/>
    <col min="5889" max="5889" width="13.5" style="244" customWidth="1"/>
    <col min="5890" max="5898" width="13.6640625" style="244" customWidth="1"/>
    <col min="5899" max="5899" width="11.6640625" style="244" customWidth="1"/>
    <col min="5900" max="5900" width="11.83203125" style="244" customWidth="1"/>
    <col min="5901" max="5901" width="10.33203125" style="244" bestFit="1" customWidth="1"/>
    <col min="5902" max="6141" width="9.5" style="244"/>
    <col min="6142" max="6142" width="2" style="244" customWidth="1"/>
    <col min="6143" max="6143" width="5.83203125" style="244" customWidth="1"/>
    <col min="6144" max="6144" width="51.83203125" style="244" customWidth="1"/>
    <col min="6145" max="6145" width="13.5" style="244" customWidth="1"/>
    <col min="6146" max="6154" width="13.6640625" style="244" customWidth="1"/>
    <col min="6155" max="6155" width="11.6640625" style="244" customWidth="1"/>
    <col min="6156" max="6156" width="11.83203125" style="244" customWidth="1"/>
    <col min="6157" max="6157" width="10.33203125" style="244" bestFit="1" customWidth="1"/>
    <col min="6158" max="6397" width="9.5" style="244"/>
    <col min="6398" max="6398" width="2" style="244" customWidth="1"/>
    <col min="6399" max="6399" width="5.83203125" style="244" customWidth="1"/>
    <col min="6400" max="6400" width="51.83203125" style="244" customWidth="1"/>
    <col min="6401" max="6401" width="13.5" style="244" customWidth="1"/>
    <col min="6402" max="6410" width="13.6640625" style="244" customWidth="1"/>
    <col min="6411" max="6411" width="11.6640625" style="244" customWidth="1"/>
    <col min="6412" max="6412" width="11.83203125" style="244" customWidth="1"/>
    <col min="6413" max="6413" width="10.33203125" style="244" bestFit="1" customWidth="1"/>
    <col min="6414" max="6653" width="9.5" style="244"/>
    <col min="6654" max="6654" width="2" style="244" customWidth="1"/>
    <col min="6655" max="6655" width="5.83203125" style="244" customWidth="1"/>
    <col min="6656" max="6656" width="51.83203125" style="244" customWidth="1"/>
    <col min="6657" max="6657" width="13.5" style="244" customWidth="1"/>
    <col min="6658" max="6666" width="13.6640625" style="244" customWidth="1"/>
    <col min="6667" max="6667" width="11.6640625" style="244" customWidth="1"/>
    <col min="6668" max="6668" width="11.83203125" style="244" customWidth="1"/>
    <col min="6669" max="6669" width="10.33203125" style="244" bestFit="1" customWidth="1"/>
    <col min="6670" max="6909" width="9.5" style="244"/>
    <col min="6910" max="6910" width="2" style="244" customWidth="1"/>
    <col min="6911" max="6911" width="5.83203125" style="244" customWidth="1"/>
    <col min="6912" max="6912" width="51.83203125" style="244" customWidth="1"/>
    <col min="6913" max="6913" width="13.5" style="244" customWidth="1"/>
    <col min="6914" max="6922" width="13.6640625" style="244" customWidth="1"/>
    <col min="6923" max="6923" width="11.6640625" style="244" customWidth="1"/>
    <col min="6924" max="6924" width="11.83203125" style="244" customWidth="1"/>
    <col min="6925" max="6925" width="10.33203125" style="244" bestFit="1" customWidth="1"/>
    <col min="6926" max="7165" width="9.5" style="244"/>
    <col min="7166" max="7166" width="2" style="244" customWidth="1"/>
    <col min="7167" max="7167" width="5.83203125" style="244" customWidth="1"/>
    <col min="7168" max="7168" width="51.83203125" style="244" customWidth="1"/>
    <col min="7169" max="7169" width="13.5" style="244" customWidth="1"/>
    <col min="7170" max="7178" width="13.6640625" style="244" customWidth="1"/>
    <col min="7179" max="7179" width="11.6640625" style="244" customWidth="1"/>
    <col min="7180" max="7180" width="11.83203125" style="244" customWidth="1"/>
    <col min="7181" max="7181" width="10.33203125" style="244" bestFit="1" customWidth="1"/>
    <col min="7182" max="7421" width="9.5" style="244"/>
    <col min="7422" max="7422" width="2" style="244" customWidth="1"/>
    <col min="7423" max="7423" width="5.83203125" style="244" customWidth="1"/>
    <col min="7424" max="7424" width="51.83203125" style="244" customWidth="1"/>
    <col min="7425" max="7425" width="13.5" style="244" customWidth="1"/>
    <col min="7426" max="7434" width="13.6640625" style="244" customWidth="1"/>
    <col min="7435" max="7435" width="11.6640625" style="244" customWidth="1"/>
    <col min="7436" max="7436" width="11.83203125" style="244" customWidth="1"/>
    <col min="7437" max="7437" width="10.33203125" style="244" bestFit="1" customWidth="1"/>
    <col min="7438" max="7677" width="9.5" style="244"/>
    <col min="7678" max="7678" width="2" style="244" customWidth="1"/>
    <col min="7679" max="7679" width="5.83203125" style="244" customWidth="1"/>
    <col min="7680" max="7680" width="51.83203125" style="244" customWidth="1"/>
    <col min="7681" max="7681" width="13.5" style="244" customWidth="1"/>
    <col min="7682" max="7690" width="13.6640625" style="244" customWidth="1"/>
    <col min="7691" max="7691" width="11.6640625" style="244" customWidth="1"/>
    <col min="7692" max="7692" width="11.83203125" style="244" customWidth="1"/>
    <col min="7693" max="7693" width="10.33203125" style="244" bestFit="1" customWidth="1"/>
    <col min="7694" max="7933" width="9.5" style="244"/>
    <col min="7934" max="7934" width="2" style="244" customWidth="1"/>
    <col min="7935" max="7935" width="5.83203125" style="244" customWidth="1"/>
    <col min="7936" max="7936" width="51.83203125" style="244" customWidth="1"/>
    <col min="7937" max="7937" width="13.5" style="244" customWidth="1"/>
    <col min="7938" max="7946" width="13.6640625" style="244" customWidth="1"/>
    <col min="7947" max="7947" width="11.6640625" style="244" customWidth="1"/>
    <col min="7948" max="7948" width="11.83203125" style="244" customWidth="1"/>
    <col min="7949" max="7949" width="10.33203125" style="244" bestFit="1" customWidth="1"/>
    <col min="7950" max="8189" width="9.5" style="244"/>
    <col min="8190" max="8190" width="2" style="244" customWidth="1"/>
    <col min="8191" max="8191" width="5.83203125" style="244" customWidth="1"/>
    <col min="8192" max="8192" width="51.83203125" style="244" customWidth="1"/>
    <col min="8193" max="8193" width="13.5" style="244" customWidth="1"/>
    <col min="8194" max="8202" width="13.6640625" style="244" customWidth="1"/>
    <col min="8203" max="8203" width="11.6640625" style="244" customWidth="1"/>
    <col min="8204" max="8204" width="11.83203125" style="244" customWidth="1"/>
    <col min="8205" max="8205" width="10.33203125" style="244" bestFit="1" customWidth="1"/>
    <col min="8206" max="8445" width="9.5" style="244"/>
    <col min="8446" max="8446" width="2" style="244" customWidth="1"/>
    <col min="8447" max="8447" width="5.83203125" style="244" customWidth="1"/>
    <col min="8448" max="8448" width="51.83203125" style="244" customWidth="1"/>
    <col min="8449" max="8449" width="13.5" style="244" customWidth="1"/>
    <col min="8450" max="8458" width="13.6640625" style="244" customWidth="1"/>
    <col min="8459" max="8459" width="11.6640625" style="244" customWidth="1"/>
    <col min="8460" max="8460" width="11.83203125" style="244" customWidth="1"/>
    <col min="8461" max="8461" width="10.33203125" style="244" bestFit="1" customWidth="1"/>
    <col min="8462" max="8701" width="9.5" style="244"/>
    <col min="8702" max="8702" width="2" style="244" customWidth="1"/>
    <col min="8703" max="8703" width="5.83203125" style="244" customWidth="1"/>
    <col min="8704" max="8704" width="51.83203125" style="244" customWidth="1"/>
    <col min="8705" max="8705" width="13.5" style="244" customWidth="1"/>
    <col min="8706" max="8714" width="13.6640625" style="244" customWidth="1"/>
    <col min="8715" max="8715" width="11.6640625" style="244" customWidth="1"/>
    <col min="8716" max="8716" width="11.83203125" style="244" customWidth="1"/>
    <col min="8717" max="8717" width="10.33203125" style="244" bestFit="1" customWidth="1"/>
    <col min="8718" max="8957" width="9.5" style="244"/>
    <col min="8958" max="8958" width="2" style="244" customWidth="1"/>
    <col min="8959" max="8959" width="5.83203125" style="244" customWidth="1"/>
    <col min="8960" max="8960" width="51.83203125" style="244" customWidth="1"/>
    <col min="8961" max="8961" width="13.5" style="244" customWidth="1"/>
    <col min="8962" max="8970" width="13.6640625" style="244" customWidth="1"/>
    <col min="8971" max="8971" width="11.6640625" style="244" customWidth="1"/>
    <col min="8972" max="8972" width="11.83203125" style="244" customWidth="1"/>
    <col min="8973" max="8973" width="10.33203125" style="244" bestFit="1" customWidth="1"/>
    <col min="8974" max="9213" width="9.5" style="244"/>
    <col min="9214" max="9214" width="2" style="244" customWidth="1"/>
    <col min="9215" max="9215" width="5.83203125" style="244" customWidth="1"/>
    <col min="9216" max="9216" width="51.83203125" style="244" customWidth="1"/>
    <col min="9217" max="9217" width="13.5" style="244" customWidth="1"/>
    <col min="9218" max="9226" width="13.6640625" style="244" customWidth="1"/>
    <col min="9227" max="9227" width="11.6640625" style="244" customWidth="1"/>
    <col min="9228" max="9228" width="11.83203125" style="244" customWidth="1"/>
    <col min="9229" max="9229" width="10.33203125" style="244" bestFit="1" customWidth="1"/>
    <col min="9230" max="9469" width="9.5" style="244"/>
    <col min="9470" max="9470" width="2" style="244" customWidth="1"/>
    <col min="9471" max="9471" width="5.83203125" style="244" customWidth="1"/>
    <col min="9472" max="9472" width="51.83203125" style="244" customWidth="1"/>
    <col min="9473" max="9473" width="13.5" style="244" customWidth="1"/>
    <col min="9474" max="9482" width="13.6640625" style="244" customWidth="1"/>
    <col min="9483" max="9483" width="11.6640625" style="244" customWidth="1"/>
    <col min="9484" max="9484" width="11.83203125" style="244" customWidth="1"/>
    <col min="9485" max="9485" width="10.33203125" style="244" bestFit="1" customWidth="1"/>
    <col min="9486" max="9725" width="9.5" style="244"/>
    <col min="9726" max="9726" width="2" style="244" customWidth="1"/>
    <col min="9727" max="9727" width="5.83203125" style="244" customWidth="1"/>
    <col min="9728" max="9728" width="51.83203125" style="244" customWidth="1"/>
    <col min="9729" max="9729" width="13.5" style="244" customWidth="1"/>
    <col min="9730" max="9738" width="13.6640625" style="244" customWidth="1"/>
    <col min="9739" max="9739" width="11.6640625" style="244" customWidth="1"/>
    <col min="9740" max="9740" width="11.83203125" style="244" customWidth="1"/>
    <col min="9741" max="9741" width="10.33203125" style="244" bestFit="1" customWidth="1"/>
    <col min="9742" max="9981" width="9.5" style="244"/>
    <col min="9982" max="9982" width="2" style="244" customWidth="1"/>
    <col min="9983" max="9983" width="5.83203125" style="244" customWidth="1"/>
    <col min="9984" max="9984" width="51.83203125" style="244" customWidth="1"/>
    <col min="9985" max="9985" width="13.5" style="244" customWidth="1"/>
    <col min="9986" max="9994" width="13.6640625" style="244" customWidth="1"/>
    <col min="9995" max="9995" width="11.6640625" style="244" customWidth="1"/>
    <col min="9996" max="9996" width="11.83203125" style="244" customWidth="1"/>
    <col min="9997" max="9997" width="10.33203125" style="244" bestFit="1" customWidth="1"/>
    <col min="9998" max="10237" width="9.5" style="244"/>
    <col min="10238" max="10238" width="2" style="244" customWidth="1"/>
    <col min="10239" max="10239" width="5.83203125" style="244" customWidth="1"/>
    <col min="10240" max="10240" width="51.83203125" style="244" customWidth="1"/>
    <col min="10241" max="10241" width="13.5" style="244" customWidth="1"/>
    <col min="10242" max="10250" width="13.6640625" style="244" customWidth="1"/>
    <col min="10251" max="10251" width="11.6640625" style="244" customWidth="1"/>
    <col min="10252" max="10252" width="11.83203125" style="244" customWidth="1"/>
    <col min="10253" max="10253" width="10.33203125" style="244" bestFit="1" customWidth="1"/>
    <col min="10254" max="10493" width="9.5" style="244"/>
    <col min="10494" max="10494" width="2" style="244" customWidth="1"/>
    <col min="10495" max="10495" width="5.83203125" style="244" customWidth="1"/>
    <col min="10496" max="10496" width="51.83203125" style="244" customWidth="1"/>
    <col min="10497" max="10497" width="13.5" style="244" customWidth="1"/>
    <col min="10498" max="10506" width="13.6640625" style="244" customWidth="1"/>
    <col min="10507" max="10507" width="11.6640625" style="244" customWidth="1"/>
    <col min="10508" max="10508" width="11.83203125" style="244" customWidth="1"/>
    <col min="10509" max="10509" width="10.33203125" style="244" bestFit="1" customWidth="1"/>
    <col min="10510" max="10749" width="9.5" style="244"/>
    <col min="10750" max="10750" width="2" style="244" customWidth="1"/>
    <col min="10751" max="10751" width="5.83203125" style="244" customWidth="1"/>
    <col min="10752" max="10752" width="51.83203125" style="244" customWidth="1"/>
    <col min="10753" max="10753" width="13.5" style="244" customWidth="1"/>
    <col min="10754" max="10762" width="13.6640625" style="244" customWidth="1"/>
    <col min="10763" max="10763" width="11.6640625" style="244" customWidth="1"/>
    <col min="10764" max="10764" width="11.83203125" style="244" customWidth="1"/>
    <col min="10765" max="10765" width="10.33203125" style="244" bestFit="1" customWidth="1"/>
    <col min="10766" max="11005" width="9.5" style="244"/>
    <col min="11006" max="11006" width="2" style="244" customWidth="1"/>
    <col min="11007" max="11007" width="5.83203125" style="244" customWidth="1"/>
    <col min="11008" max="11008" width="51.83203125" style="244" customWidth="1"/>
    <col min="11009" max="11009" width="13.5" style="244" customWidth="1"/>
    <col min="11010" max="11018" width="13.6640625" style="244" customWidth="1"/>
    <col min="11019" max="11019" width="11.6640625" style="244" customWidth="1"/>
    <col min="11020" max="11020" width="11.83203125" style="244" customWidth="1"/>
    <col min="11021" max="11021" width="10.33203125" style="244" bestFit="1" customWidth="1"/>
    <col min="11022" max="11261" width="9.5" style="244"/>
    <col min="11262" max="11262" width="2" style="244" customWidth="1"/>
    <col min="11263" max="11263" width="5.83203125" style="244" customWidth="1"/>
    <col min="11264" max="11264" width="51.83203125" style="244" customWidth="1"/>
    <col min="11265" max="11265" width="13.5" style="244" customWidth="1"/>
    <col min="11266" max="11274" width="13.6640625" style="244" customWidth="1"/>
    <col min="11275" max="11275" width="11.6640625" style="244" customWidth="1"/>
    <col min="11276" max="11276" width="11.83203125" style="244" customWidth="1"/>
    <col min="11277" max="11277" width="10.33203125" style="244" bestFit="1" customWidth="1"/>
    <col min="11278" max="11517" width="9.5" style="244"/>
    <col min="11518" max="11518" width="2" style="244" customWidth="1"/>
    <col min="11519" max="11519" width="5.83203125" style="244" customWidth="1"/>
    <col min="11520" max="11520" width="51.83203125" style="244" customWidth="1"/>
    <col min="11521" max="11521" width="13.5" style="244" customWidth="1"/>
    <col min="11522" max="11530" width="13.6640625" style="244" customWidth="1"/>
    <col min="11531" max="11531" width="11.6640625" style="244" customWidth="1"/>
    <col min="11532" max="11532" width="11.83203125" style="244" customWidth="1"/>
    <col min="11533" max="11533" width="10.33203125" style="244" bestFit="1" customWidth="1"/>
    <col min="11534" max="11773" width="9.5" style="244"/>
    <col min="11774" max="11774" width="2" style="244" customWidth="1"/>
    <col min="11775" max="11775" width="5.83203125" style="244" customWidth="1"/>
    <col min="11776" max="11776" width="51.83203125" style="244" customWidth="1"/>
    <col min="11777" max="11777" width="13.5" style="244" customWidth="1"/>
    <col min="11778" max="11786" width="13.6640625" style="244" customWidth="1"/>
    <col min="11787" max="11787" width="11.6640625" style="244" customWidth="1"/>
    <col min="11788" max="11788" width="11.83203125" style="244" customWidth="1"/>
    <col min="11789" max="11789" width="10.33203125" style="244" bestFit="1" customWidth="1"/>
    <col min="11790" max="12029" width="9.5" style="244"/>
    <col min="12030" max="12030" width="2" style="244" customWidth="1"/>
    <col min="12031" max="12031" width="5.83203125" style="244" customWidth="1"/>
    <col min="12032" max="12032" width="51.83203125" style="244" customWidth="1"/>
    <col min="12033" max="12033" width="13.5" style="244" customWidth="1"/>
    <col min="12034" max="12042" width="13.6640625" style="244" customWidth="1"/>
    <col min="12043" max="12043" width="11.6640625" style="244" customWidth="1"/>
    <col min="12044" max="12044" width="11.83203125" style="244" customWidth="1"/>
    <col min="12045" max="12045" width="10.33203125" style="244" bestFit="1" customWidth="1"/>
    <col min="12046" max="12285" width="9.5" style="244"/>
    <col min="12286" max="12286" width="2" style="244" customWidth="1"/>
    <col min="12287" max="12287" width="5.83203125" style="244" customWidth="1"/>
    <col min="12288" max="12288" width="51.83203125" style="244" customWidth="1"/>
    <col min="12289" max="12289" width="13.5" style="244" customWidth="1"/>
    <col min="12290" max="12298" width="13.6640625" style="244" customWidth="1"/>
    <col min="12299" max="12299" width="11.6640625" style="244" customWidth="1"/>
    <col min="12300" max="12300" width="11.83203125" style="244" customWidth="1"/>
    <col min="12301" max="12301" width="10.33203125" style="244" bestFit="1" customWidth="1"/>
    <col min="12302" max="12541" width="9.5" style="244"/>
    <col min="12542" max="12542" width="2" style="244" customWidth="1"/>
    <col min="12543" max="12543" width="5.83203125" style="244" customWidth="1"/>
    <col min="12544" max="12544" width="51.83203125" style="244" customWidth="1"/>
    <col min="12545" max="12545" width="13.5" style="244" customWidth="1"/>
    <col min="12546" max="12554" width="13.6640625" style="244" customWidth="1"/>
    <col min="12555" max="12555" width="11.6640625" style="244" customWidth="1"/>
    <col min="12556" max="12556" width="11.83203125" style="244" customWidth="1"/>
    <col min="12557" max="12557" width="10.33203125" style="244" bestFit="1" customWidth="1"/>
    <col min="12558" max="12797" width="9.5" style="244"/>
    <col min="12798" max="12798" width="2" style="244" customWidth="1"/>
    <col min="12799" max="12799" width="5.83203125" style="244" customWidth="1"/>
    <col min="12800" max="12800" width="51.83203125" style="244" customWidth="1"/>
    <col min="12801" max="12801" width="13.5" style="244" customWidth="1"/>
    <col min="12802" max="12810" width="13.6640625" style="244" customWidth="1"/>
    <col min="12811" max="12811" width="11.6640625" style="244" customWidth="1"/>
    <col min="12812" max="12812" width="11.83203125" style="244" customWidth="1"/>
    <col min="12813" max="12813" width="10.33203125" style="244" bestFit="1" customWidth="1"/>
    <col min="12814" max="13053" width="9.5" style="244"/>
    <col min="13054" max="13054" width="2" style="244" customWidth="1"/>
    <col min="13055" max="13055" width="5.83203125" style="244" customWidth="1"/>
    <col min="13056" max="13056" width="51.83203125" style="244" customWidth="1"/>
    <col min="13057" max="13057" width="13.5" style="244" customWidth="1"/>
    <col min="13058" max="13066" width="13.6640625" style="244" customWidth="1"/>
    <col min="13067" max="13067" width="11.6640625" style="244" customWidth="1"/>
    <col min="13068" max="13068" width="11.83203125" style="244" customWidth="1"/>
    <col min="13069" max="13069" width="10.33203125" style="244" bestFit="1" customWidth="1"/>
    <col min="13070" max="13309" width="9.5" style="244"/>
    <col min="13310" max="13310" width="2" style="244" customWidth="1"/>
    <col min="13311" max="13311" width="5.83203125" style="244" customWidth="1"/>
    <col min="13312" max="13312" width="51.83203125" style="244" customWidth="1"/>
    <col min="13313" max="13313" width="13.5" style="244" customWidth="1"/>
    <col min="13314" max="13322" width="13.6640625" style="244" customWidth="1"/>
    <col min="13323" max="13323" width="11.6640625" style="244" customWidth="1"/>
    <col min="13324" max="13324" width="11.83203125" style="244" customWidth="1"/>
    <col min="13325" max="13325" width="10.33203125" style="244" bestFit="1" customWidth="1"/>
    <col min="13326" max="13565" width="9.5" style="244"/>
    <col min="13566" max="13566" width="2" style="244" customWidth="1"/>
    <col min="13567" max="13567" width="5.83203125" style="244" customWidth="1"/>
    <col min="13568" max="13568" width="51.83203125" style="244" customWidth="1"/>
    <col min="13569" max="13569" width="13.5" style="244" customWidth="1"/>
    <col min="13570" max="13578" width="13.6640625" style="244" customWidth="1"/>
    <col min="13579" max="13579" width="11.6640625" style="244" customWidth="1"/>
    <col min="13580" max="13580" width="11.83203125" style="244" customWidth="1"/>
    <col min="13581" max="13581" width="10.33203125" style="244" bestFit="1" customWidth="1"/>
    <col min="13582" max="13821" width="9.5" style="244"/>
    <col min="13822" max="13822" width="2" style="244" customWidth="1"/>
    <col min="13823" max="13823" width="5.83203125" style="244" customWidth="1"/>
    <col min="13824" max="13824" width="51.83203125" style="244" customWidth="1"/>
    <col min="13825" max="13825" width="13.5" style="244" customWidth="1"/>
    <col min="13826" max="13834" width="13.6640625" style="244" customWidth="1"/>
    <col min="13835" max="13835" width="11.6640625" style="244" customWidth="1"/>
    <col min="13836" max="13836" width="11.83203125" style="244" customWidth="1"/>
    <col min="13837" max="13837" width="10.33203125" style="244" bestFit="1" customWidth="1"/>
    <col min="13838" max="14077" width="9.5" style="244"/>
    <col min="14078" max="14078" width="2" style="244" customWidth="1"/>
    <col min="14079" max="14079" width="5.83203125" style="244" customWidth="1"/>
    <col min="14080" max="14080" width="51.83203125" style="244" customWidth="1"/>
    <col min="14081" max="14081" width="13.5" style="244" customWidth="1"/>
    <col min="14082" max="14090" width="13.6640625" style="244" customWidth="1"/>
    <col min="14091" max="14091" width="11.6640625" style="244" customWidth="1"/>
    <col min="14092" max="14092" width="11.83203125" style="244" customWidth="1"/>
    <col min="14093" max="14093" width="10.33203125" style="244" bestFit="1" customWidth="1"/>
    <col min="14094" max="14333" width="9.5" style="244"/>
    <col min="14334" max="14334" width="2" style="244" customWidth="1"/>
    <col min="14335" max="14335" width="5.83203125" style="244" customWidth="1"/>
    <col min="14336" max="14336" width="51.83203125" style="244" customWidth="1"/>
    <col min="14337" max="14337" width="13.5" style="244" customWidth="1"/>
    <col min="14338" max="14346" width="13.6640625" style="244" customWidth="1"/>
    <col min="14347" max="14347" width="11.6640625" style="244" customWidth="1"/>
    <col min="14348" max="14348" width="11.83203125" style="244" customWidth="1"/>
    <col min="14349" max="14349" width="10.33203125" style="244" bestFit="1" customWidth="1"/>
    <col min="14350" max="14589" width="9.5" style="244"/>
    <col min="14590" max="14590" width="2" style="244" customWidth="1"/>
    <col min="14591" max="14591" width="5.83203125" style="244" customWidth="1"/>
    <col min="14592" max="14592" width="51.83203125" style="244" customWidth="1"/>
    <col min="14593" max="14593" width="13.5" style="244" customWidth="1"/>
    <col min="14594" max="14602" width="13.6640625" style="244" customWidth="1"/>
    <col min="14603" max="14603" width="11.6640625" style="244" customWidth="1"/>
    <col min="14604" max="14604" width="11.83203125" style="244" customWidth="1"/>
    <col min="14605" max="14605" width="10.33203125" style="244" bestFit="1" customWidth="1"/>
    <col min="14606" max="14845" width="9.5" style="244"/>
    <col min="14846" max="14846" width="2" style="244" customWidth="1"/>
    <col min="14847" max="14847" width="5.83203125" style="244" customWidth="1"/>
    <col min="14848" max="14848" width="51.83203125" style="244" customWidth="1"/>
    <col min="14849" max="14849" width="13.5" style="244" customWidth="1"/>
    <col min="14850" max="14858" width="13.6640625" style="244" customWidth="1"/>
    <col min="14859" max="14859" width="11.6640625" style="244" customWidth="1"/>
    <col min="14860" max="14860" width="11.83203125" style="244" customWidth="1"/>
    <col min="14861" max="14861" width="10.33203125" style="244" bestFit="1" customWidth="1"/>
    <col min="14862" max="15101" width="9.5" style="244"/>
    <col min="15102" max="15102" width="2" style="244" customWidth="1"/>
    <col min="15103" max="15103" width="5.83203125" style="244" customWidth="1"/>
    <col min="15104" max="15104" width="51.83203125" style="244" customWidth="1"/>
    <col min="15105" max="15105" width="13.5" style="244" customWidth="1"/>
    <col min="15106" max="15114" width="13.6640625" style="244" customWidth="1"/>
    <col min="15115" max="15115" width="11.6640625" style="244" customWidth="1"/>
    <col min="15116" max="15116" width="11.83203125" style="244" customWidth="1"/>
    <col min="15117" max="15117" width="10.33203125" style="244" bestFit="1" customWidth="1"/>
    <col min="15118" max="15357" width="9.5" style="244"/>
    <col min="15358" max="15358" width="2" style="244" customWidth="1"/>
    <col min="15359" max="15359" width="5.83203125" style="244" customWidth="1"/>
    <col min="15360" max="15360" width="51.83203125" style="244" customWidth="1"/>
    <col min="15361" max="15361" width="13.5" style="244" customWidth="1"/>
    <col min="15362" max="15370" width="13.6640625" style="244" customWidth="1"/>
    <col min="15371" max="15371" width="11.6640625" style="244" customWidth="1"/>
    <col min="15372" max="15372" width="11.83203125" style="244" customWidth="1"/>
    <col min="15373" max="15373" width="10.33203125" style="244" bestFit="1" customWidth="1"/>
    <col min="15374" max="15613" width="9.5" style="244"/>
    <col min="15614" max="15614" width="2" style="244" customWidth="1"/>
    <col min="15615" max="15615" width="5.83203125" style="244" customWidth="1"/>
    <col min="15616" max="15616" width="51.83203125" style="244" customWidth="1"/>
    <col min="15617" max="15617" width="13.5" style="244" customWidth="1"/>
    <col min="15618" max="15626" width="13.6640625" style="244" customWidth="1"/>
    <col min="15627" max="15627" width="11.6640625" style="244" customWidth="1"/>
    <col min="15628" max="15628" width="11.83203125" style="244" customWidth="1"/>
    <col min="15629" max="15629" width="10.33203125" style="244" bestFit="1" customWidth="1"/>
    <col min="15630" max="15869" width="9.5" style="244"/>
    <col min="15870" max="15870" width="2" style="244" customWidth="1"/>
    <col min="15871" max="15871" width="5.83203125" style="244" customWidth="1"/>
    <col min="15872" max="15872" width="51.83203125" style="244" customWidth="1"/>
    <col min="15873" max="15873" width="13.5" style="244" customWidth="1"/>
    <col min="15874" max="15882" width="13.6640625" style="244" customWidth="1"/>
    <col min="15883" max="15883" width="11.6640625" style="244" customWidth="1"/>
    <col min="15884" max="15884" width="11.83203125" style="244" customWidth="1"/>
    <col min="15885" max="15885" width="10.33203125" style="244" bestFit="1" customWidth="1"/>
    <col min="15886" max="16125" width="9.5" style="244"/>
    <col min="16126" max="16126" width="2" style="244" customWidth="1"/>
    <col min="16127" max="16127" width="5.83203125" style="244" customWidth="1"/>
    <col min="16128" max="16128" width="51.83203125" style="244" customWidth="1"/>
    <col min="16129" max="16129" width="13.5" style="244" customWidth="1"/>
    <col min="16130" max="16138" width="13.6640625" style="244" customWidth="1"/>
    <col min="16139" max="16139" width="11.6640625" style="244" customWidth="1"/>
    <col min="16140" max="16140" width="11.83203125" style="244" customWidth="1"/>
    <col min="16141" max="16141" width="10.33203125" style="244" bestFit="1" customWidth="1"/>
    <col min="16142" max="16384" width="9.5" style="244"/>
  </cols>
  <sheetData>
    <row r="1" spans="1:12" ht="90.75" customHeight="1" thickBot="1">
      <c r="A1" s="390"/>
      <c r="B1" s="391"/>
      <c r="C1" s="391"/>
      <c r="D1" s="391"/>
      <c r="E1" s="391"/>
      <c r="F1" s="391"/>
      <c r="G1" s="391"/>
      <c r="H1" s="391"/>
      <c r="I1" s="391"/>
      <c r="J1" s="391"/>
    </row>
    <row r="2" spans="1:12" ht="15" customHeight="1">
      <c r="A2" s="311" t="s">
        <v>199</v>
      </c>
      <c r="B2" s="312"/>
      <c r="C2" s="312"/>
      <c r="D2" s="312"/>
      <c r="E2" s="312"/>
      <c r="F2" s="312"/>
      <c r="G2" s="312"/>
      <c r="H2" s="312"/>
      <c r="I2" s="312"/>
      <c r="J2" s="313"/>
    </row>
    <row r="3" spans="1:12" ht="15" customHeight="1">
      <c r="A3" s="314" t="s">
        <v>282</v>
      </c>
      <c r="B3" s="309"/>
      <c r="C3" s="309"/>
      <c r="D3" s="309"/>
      <c r="E3" s="309"/>
      <c r="F3" s="309"/>
      <c r="G3" s="309"/>
      <c r="H3" s="309"/>
      <c r="I3" s="309"/>
      <c r="J3" s="315"/>
      <c r="K3" s="245"/>
    </row>
    <row r="4" spans="1:12" ht="15" customHeight="1">
      <c r="A4" s="314" t="s">
        <v>283</v>
      </c>
      <c r="B4" s="310"/>
      <c r="C4" s="310"/>
      <c r="D4" s="310"/>
      <c r="E4" s="310"/>
      <c r="F4" s="310"/>
      <c r="G4" s="310"/>
      <c r="H4" s="310"/>
      <c r="I4" s="310"/>
      <c r="J4" s="316"/>
      <c r="K4" s="245"/>
    </row>
    <row r="5" spans="1:12" ht="15" customHeight="1">
      <c r="A5" s="314" t="s">
        <v>281</v>
      </c>
      <c r="B5" s="246"/>
      <c r="C5" s="246"/>
      <c r="D5" s="246"/>
      <c r="E5" s="246"/>
      <c r="F5" s="246"/>
      <c r="G5" s="246"/>
      <c r="H5" s="246"/>
      <c r="I5" s="246"/>
      <c r="J5" s="317"/>
      <c r="K5" s="245"/>
    </row>
    <row r="6" spans="1:12" ht="15" customHeight="1">
      <c r="A6" s="314" t="s">
        <v>284</v>
      </c>
      <c r="B6" s="246"/>
      <c r="C6" s="246"/>
      <c r="D6" s="246"/>
      <c r="E6" s="246"/>
      <c r="F6" s="246"/>
      <c r="G6" s="246"/>
      <c r="H6" s="246"/>
      <c r="I6" s="246"/>
      <c r="J6" s="317"/>
      <c r="K6" s="245"/>
    </row>
    <row r="7" spans="1:12" ht="15" customHeight="1" thickBot="1">
      <c r="A7" s="318"/>
      <c r="B7" s="319"/>
      <c r="C7" s="319"/>
      <c r="D7" s="319"/>
      <c r="E7" s="319"/>
      <c r="F7" s="319"/>
      <c r="G7" s="319"/>
      <c r="H7" s="319"/>
      <c r="I7" s="319"/>
      <c r="J7" s="320"/>
      <c r="K7" s="245"/>
    </row>
    <row r="8" spans="1:12" ht="15" customHeight="1" thickBot="1">
      <c r="A8" s="392"/>
      <c r="B8" s="393"/>
      <c r="C8" s="393"/>
      <c r="D8" s="393"/>
      <c r="E8" s="393"/>
      <c r="F8" s="393"/>
      <c r="G8" s="393"/>
      <c r="H8" s="393"/>
      <c r="I8" s="393"/>
      <c r="J8" s="393"/>
      <c r="K8" s="245"/>
    </row>
    <row r="9" spans="1:12" ht="13.5" thickBot="1">
      <c r="A9" s="394" t="s">
        <v>371</v>
      </c>
      <c r="B9" s="395"/>
      <c r="C9" s="395"/>
      <c r="D9" s="395"/>
      <c r="E9" s="395"/>
      <c r="F9" s="395"/>
      <c r="G9" s="395"/>
      <c r="H9" s="395"/>
      <c r="I9" s="395"/>
      <c r="J9" s="396"/>
      <c r="K9" s="247"/>
    </row>
    <row r="10" spans="1:12" s="250" customFormat="1">
      <c r="A10" s="248"/>
      <c r="B10" s="249" t="s">
        <v>285</v>
      </c>
      <c r="C10" s="331" t="s">
        <v>140</v>
      </c>
      <c r="D10" s="332" t="s">
        <v>69</v>
      </c>
      <c r="E10" s="333" t="s">
        <v>372</v>
      </c>
      <c r="F10" s="249" t="s">
        <v>373</v>
      </c>
      <c r="G10" s="333" t="s">
        <v>374</v>
      </c>
      <c r="H10" s="249" t="s">
        <v>375</v>
      </c>
      <c r="I10" s="249" t="s">
        <v>376</v>
      </c>
      <c r="J10" s="334" t="s">
        <v>377</v>
      </c>
    </row>
    <row r="11" spans="1:12" s="250" customFormat="1" ht="15" customHeight="1">
      <c r="A11" s="251"/>
      <c r="B11" s="252" t="s">
        <v>303</v>
      </c>
      <c r="C11" s="335" t="str">
        <f>'ORÇAMENTO BASE'!C13</f>
        <v>SERVIÇOS PRELIMINARES</v>
      </c>
      <c r="D11" s="254">
        <f>'ORÇAMENTO BASE'!H13</f>
        <v>34196.959999999999</v>
      </c>
      <c r="E11" s="257">
        <f>L11</f>
        <v>34196.959999999999</v>
      </c>
      <c r="F11" s="257"/>
      <c r="G11" s="257"/>
      <c r="H11" s="257"/>
      <c r="I11" s="257"/>
      <c r="J11" s="257"/>
      <c r="K11" s="255">
        <f>SUM(E11:J11)</f>
        <v>34196.959999999999</v>
      </c>
      <c r="L11" s="256">
        <f>ROUND(D11/1,2)</f>
        <v>34196.959999999999</v>
      </c>
    </row>
    <row r="12" spans="1:12" s="250" customFormat="1">
      <c r="A12" s="251"/>
      <c r="B12" s="252" t="s">
        <v>304</v>
      </c>
      <c r="C12" s="335" t="str">
        <f>'ORÇAMENTO BASE'!C18</f>
        <v>MOVIMENTOS DE TERRA</v>
      </c>
      <c r="D12" s="254">
        <f>'ORÇAMENTO BASE'!H18</f>
        <v>6414.51</v>
      </c>
      <c r="E12" s="257">
        <f>L12</f>
        <v>6414.51</v>
      </c>
      <c r="F12" s="257"/>
      <c r="G12" s="257"/>
      <c r="H12" s="257"/>
      <c r="I12" s="257"/>
      <c r="J12" s="257"/>
      <c r="K12" s="255">
        <f t="shared" ref="K12:K15" si="0">SUM(E12:J12)</f>
        <v>6414.51</v>
      </c>
      <c r="L12" s="256">
        <f t="shared" ref="L12:L14" si="1">ROUND(D12/1,2)</f>
        <v>6414.51</v>
      </c>
    </row>
    <row r="13" spans="1:12" s="250" customFormat="1" ht="15" customHeight="1">
      <c r="A13" s="251"/>
      <c r="B13" s="252" t="s">
        <v>307</v>
      </c>
      <c r="C13" s="335" t="str">
        <f>'ORÇAMENTO BASE'!C23</f>
        <v>SUPERESTRUTURA</v>
      </c>
      <c r="D13" s="254">
        <f>'ORÇAMENTO BASE'!H23</f>
        <v>145841.81</v>
      </c>
      <c r="E13" s="257">
        <f>L13</f>
        <v>36460.449999999997</v>
      </c>
      <c r="F13" s="257">
        <f>L13</f>
        <v>36460.449999999997</v>
      </c>
      <c r="G13" s="257">
        <f>L13</f>
        <v>36460.449999999997</v>
      </c>
      <c r="H13" s="257">
        <f>D13-E13-F13-G13</f>
        <v>36460.460000000006</v>
      </c>
      <c r="I13" s="257"/>
      <c r="J13" s="257"/>
      <c r="K13" s="255">
        <f t="shared" si="0"/>
        <v>145841.81</v>
      </c>
      <c r="L13" s="256">
        <f>ROUND(D13/4,2)</f>
        <v>36460.449999999997</v>
      </c>
    </row>
    <row r="14" spans="1:12" s="250" customFormat="1">
      <c r="A14" s="251"/>
      <c r="B14" s="252" t="s">
        <v>321</v>
      </c>
      <c r="C14" s="335" t="str">
        <f>'ORÇAMENTO BASE'!C34</f>
        <v>INSTALAÇÕES ELÉTRICAS</v>
      </c>
      <c r="D14" s="254">
        <f>'ORÇAMENTO BASE'!H34</f>
        <v>6195.79</v>
      </c>
      <c r="E14" s="257"/>
      <c r="F14" s="257"/>
      <c r="G14" s="257"/>
      <c r="H14" s="257">
        <f>L14</f>
        <v>6195.79</v>
      </c>
      <c r="I14" s="257"/>
      <c r="J14" s="257"/>
      <c r="K14" s="255">
        <f t="shared" si="0"/>
        <v>6195.79</v>
      </c>
      <c r="L14" s="256">
        <f t="shared" si="1"/>
        <v>6195.79</v>
      </c>
    </row>
    <row r="15" spans="1:12" s="250" customFormat="1" ht="15" customHeight="1">
      <c r="A15" s="251"/>
      <c r="B15" s="252" t="s">
        <v>338</v>
      </c>
      <c r="C15" s="335" t="str">
        <f>'ORÇAMENTO BASE'!C43</f>
        <v>DIVERSOS</v>
      </c>
      <c r="D15" s="254">
        <f>'ORÇAMENTO BASE'!H43</f>
        <v>105996.45999999999</v>
      </c>
      <c r="E15" s="257"/>
      <c r="F15" s="257"/>
      <c r="G15" s="257"/>
      <c r="H15" s="257"/>
      <c r="I15" s="257">
        <f>L15</f>
        <v>52998.23</v>
      </c>
      <c r="J15" s="257">
        <f>D15-I15</f>
        <v>52998.229999999989</v>
      </c>
      <c r="K15" s="255">
        <f t="shared" si="0"/>
        <v>105996.45999999999</v>
      </c>
      <c r="L15" s="256">
        <f>ROUND(D15/2,2)</f>
        <v>52998.23</v>
      </c>
    </row>
    <row r="16" spans="1:12" s="250" customFormat="1" ht="15" customHeight="1">
      <c r="A16" s="251"/>
      <c r="B16" s="252"/>
      <c r="C16" s="253"/>
      <c r="D16" s="254"/>
      <c r="E16" s="258"/>
      <c r="F16" s="258"/>
      <c r="G16" s="258"/>
      <c r="H16" s="258"/>
      <c r="I16" s="258"/>
      <c r="J16" s="321"/>
      <c r="K16" s="255"/>
      <c r="L16" s="256"/>
    </row>
    <row r="17" spans="1:22" s="250" customFormat="1" ht="20.100000000000001" customHeight="1">
      <c r="A17" s="251"/>
      <c r="B17" s="387"/>
      <c r="C17" s="388"/>
      <c r="D17" s="388"/>
      <c r="E17" s="388"/>
      <c r="F17" s="388"/>
      <c r="G17" s="388"/>
      <c r="H17" s="388"/>
      <c r="I17" s="388"/>
      <c r="J17" s="389"/>
      <c r="K17" s="255">
        <f>SUM(K11:K15)</f>
        <v>298645.53000000003</v>
      </c>
      <c r="L17" s="259"/>
      <c r="M17" s="260"/>
      <c r="N17" s="261"/>
      <c r="O17" s="261"/>
      <c r="P17" s="261"/>
      <c r="Q17" s="261"/>
      <c r="R17" s="261"/>
      <c r="S17" s="261"/>
      <c r="T17" s="261"/>
      <c r="U17" s="261"/>
      <c r="V17" s="261"/>
    </row>
    <row r="18" spans="1:22" s="250" customFormat="1" ht="20.100000000000001" customHeight="1" thickBot="1">
      <c r="A18" s="262"/>
      <c r="B18" s="252"/>
      <c r="C18" s="263" t="s">
        <v>378</v>
      </c>
      <c r="D18" s="264">
        <f>SUM(D11:D15)</f>
        <v>298645.53000000003</v>
      </c>
      <c r="E18" s="265" t="s">
        <v>379</v>
      </c>
      <c r="F18" s="265" t="s">
        <v>380</v>
      </c>
      <c r="G18" s="265" t="s">
        <v>381</v>
      </c>
      <c r="H18" s="265" t="s">
        <v>382</v>
      </c>
      <c r="I18" s="265" t="s">
        <v>383</v>
      </c>
      <c r="J18" s="322" t="s">
        <v>384</v>
      </c>
      <c r="K18" s="266"/>
      <c r="L18" s="259"/>
      <c r="M18" s="260"/>
      <c r="N18" s="261"/>
      <c r="O18" s="261"/>
      <c r="P18" s="261"/>
      <c r="Q18" s="261"/>
      <c r="R18" s="261"/>
      <c r="S18" s="261"/>
      <c r="T18" s="261"/>
      <c r="U18" s="261"/>
      <c r="V18" s="261"/>
    </row>
    <row r="19" spans="1:22" s="250" customFormat="1" ht="12" customHeight="1">
      <c r="A19" s="251"/>
      <c r="B19" s="252"/>
      <c r="C19" s="263" t="s">
        <v>385</v>
      </c>
      <c r="D19" s="267"/>
      <c r="E19" s="268">
        <f t="shared" ref="E19:J19" si="2">SUM(E11:E15)</f>
        <v>77071.92</v>
      </c>
      <c r="F19" s="268">
        <f t="shared" si="2"/>
        <v>36460.449999999997</v>
      </c>
      <c r="G19" s="268">
        <f t="shared" si="2"/>
        <v>36460.449999999997</v>
      </c>
      <c r="H19" s="268">
        <f t="shared" si="2"/>
        <v>42656.250000000007</v>
      </c>
      <c r="I19" s="268">
        <f t="shared" si="2"/>
        <v>52998.23</v>
      </c>
      <c r="J19" s="323">
        <f t="shared" si="2"/>
        <v>52998.229999999989</v>
      </c>
      <c r="K19" s="269">
        <f>SUM(E19:J19)</f>
        <v>298645.53000000003</v>
      </c>
      <c r="L19" s="259"/>
      <c r="M19" s="260"/>
      <c r="N19" s="261"/>
      <c r="O19" s="261"/>
      <c r="P19" s="261"/>
      <c r="Q19" s="261"/>
      <c r="R19" s="261"/>
      <c r="S19" s="261"/>
      <c r="T19" s="261"/>
      <c r="U19" s="261"/>
      <c r="V19" s="261"/>
    </row>
    <row r="20" spans="1:22" s="250" customFormat="1" ht="12.95" customHeight="1">
      <c r="A20" s="251"/>
      <c r="B20" s="252"/>
      <c r="C20" s="263" t="s">
        <v>386</v>
      </c>
      <c r="D20" s="267"/>
      <c r="E20" s="270">
        <f t="shared" ref="E20:J20" si="3">(E19*100/$D$18)/100</f>
        <v>0.25807156731928982</v>
      </c>
      <c r="F20" s="270">
        <f t="shared" si="3"/>
        <v>0.12208603959349397</v>
      </c>
      <c r="G20" s="270">
        <f t="shared" si="3"/>
        <v>0.12208603959349397</v>
      </c>
      <c r="H20" s="270">
        <f t="shared" si="3"/>
        <v>0.14283237388485273</v>
      </c>
      <c r="I20" s="270">
        <f t="shared" si="3"/>
        <v>0.1774619898044347</v>
      </c>
      <c r="J20" s="324">
        <f t="shared" si="3"/>
        <v>0.17746198980443467</v>
      </c>
      <c r="K20" s="255"/>
      <c r="L20" s="259"/>
      <c r="M20" s="260"/>
      <c r="N20" s="261"/>
      <c r="O20" s="261"/>
      <c r="P20" s="261"/>
      <c r="Q20" s="261"/>
      <c r="R20" s="261"/>
      <c r="S20" s="261"/>
      <c r="T20" s="261"/>
      <c r="U20" s="261"/>
      <c r="V20" s="261"/>
    </row>
    <row r="21" spans="1:22" s="250" customFormat="1" ht="12.95" customHeight="1">
      <c r="A21" s="251"/>
      <c r="B21" s="252"/>
      <c r="C21" s="263" t="s">
        <v>387</v>
      </c>
      <c r="D21" s="267"/>
      <c r="E21" s="271">
        <f>E19</f>
        <v>77071.92</v>
      </c>
      <c r="F21" s="271">
        <f>E21+F19</f>
        <v>113532.37</v>
      </c>
      <c r="G21" s="271">
        <f>F21+G19</f>
        <v>149992.82</v>
      </c>
      <c r="H21" s="271">
        <f t="shared" ref="H21:J21" si="4">G21+H19</f>
        <v>192649.07</v>
      </c>
      <c r="I21" s="271">
        <f t="shared" si="4"/>
        <v>245647.30000000002</v>
      </c>
      <c r="J21" s="325">
        <f t="shared" si="4"/>
        <v>298645.53000000003</v>
      </c>
      <c r="K21" s="255"/>
      <c r="L21" s="272"/>
      <c r="M21" s="273"/>
      <c r="N21" s="261"/>
      <c r="O21" s="261"/>
      <c r="P21" s="261"/>
      <c r="Q21" s="261"/>
      <c r="R21" s="261"/>
      <c r="S21" s="261"/>
      <c r="T21" s="261"/>
      <c r="U21" s="261"/>
      <c r="V21" s="261"/>
    </row>
    <row r="22" spans="1:22" s="250" customFormat="1" ht="12.95" customHeight="1" thickBot="1">
      <c r="A22" s="262"/>
      <c r="B22" s="326"/>
      <c r="C22" s="327" t="s">
        <v>388</v>
      </c>
      <c r="D22" s="328"/>
      <c r="E22" s="329">
        <f t="shared" ref="E22:J22" si="5">(E21*100/$D$18)/100</f>
        <v>0.25807156731928982</v>
      </c>
      <c r="F22" s="329">
        <f t="shared" si="5"/>
        <v>0.38015760691278383</v>
      </c>
      <c r="G22" s="329">
        <f t="shared" si="5"/>
        <v>0.50224364650627784</v>
      </c>
      <c r="H22" s="329">
        <f t="shared" si="5"/>
        <v>0.64507602039113054</v>
      </c>
      <c r="I22" s="329">
        <f t="shared" si="5"/>
        <v>0.82253801019556516</v>
      </c>
      <c r="J22" s="330">
        <f t="shared" si="5"/>
        <v>1</v>
      </c>
      <c r="K22" s="255"/>
      <c r="L22" s="274"/>
      <c r="M22" s="260"/>
      <c r="N22" s="261"/>
      <c r="O22" s="261"/>
      <c r="P22" s="261"/>
      <c r="Q22" s="261"/>
      <c r="R22" s="261"/>
      <c r="S22" s="261"/>
      <c r="T22" s="261"/>
      <c r="U22" s="261"/>
      <c r="V22" s="261"/>
    </row>
    <row r="23" spans="1:22" s="250" customFormat="1" ht="12.95" customHeight="1">
      <c r="B23" s="275"/>
      <c r="C23" s="276"/>
      <c r="D23" s="276"/>
      <c r="E23" s="277"/>
      <c r="F23" s="277"/>
      <c r="G23" s="277"/>
      <c r="H23" s="277"/>
      <c r="I23" s="277"/>
      <c r="J23" s="277"/>
      <c r="K23" s="272"/>
      <c r="L23" s="272"/>
      <c r="M23" s="272"/>
      <c r="N23" s="261"/>
      <c r="O23" s="261"/>
      <c r="P23" s="261"/>
      <c r="Q23" s="261"/>
      <c r="R23" s="261"/>
      <c r="S23" s="261"/>
      <c r="T23" s="261"/>
      <c r="U23" s="261"/>
      <c r="V23" s="261"/>
    </row>
    <row r="24" spans="1:22" s="250" customFormat="1" ht="12.95" customHeight="1">
      <c r="B24" s="278"/>
      <c r="C24" s="279"/>
      <c r="D24" s="279"/>
      <c r="E24" s="280"/>
      <c r="F24" s="280"/>
      <c r="G24" s="280"/>
      <c r="H24" s="280"/>
      <c r="I24" s="280"/>
      <c r="J24" s="280"/>
      <c r="K24" s="261"/>
      <c r="L24" s="272"/>
      <c r="M24" s="274"/>
      <c r="N24" s="261"/>
      <c r="O24" s="261"/>
      <c r="P24" s="261"/>
      <c r="Q24" s="261"/>
      <c r="R24" s="261"/>
      <c r="S24" s="261"/>
      <c r="T24" s="261"/>
      <c r="U24" s="261"/>
      <c r="V24" s="261"/>
    </row>
    <row r="25" spans="1:22" s="250" customFormat="1" ht="12.95" customHeight="1">
      <c r="A25" s="281"/>
      <c r="B25" s="282"/>
      <c r="C25" s="275"/>
      <c r="D25" s="275"/>
      <c r="E25" s="277"/>
      <c r="F25" s="277"/>
      <c r="G25" s="277"/>
      <c r="H25" s="277"/>
      <c r="I25" s="277"/>
      <c r="J25" s="277"/>
      <c r="K25" s="272"/>
      <c r="L25" s="261"/>
      <c r="M25" s="261"/>
      <c r="N25" s="261"/>
      <c r="O25" s="261"/>
      <c r="P25" s="283"/>
      <c r="Q25" s="283"/>
      <c r="R25" s="283"/>
      <c r="S25" s="283"/>
      <c r="T25" s="283"/>
      <c r="U25" s="283"/>
      <c r="V25" s="283"/>
    </row>
    <row r="26" spans="1:22" ht="12.95" customHeight="1">
      <c r="A26" s="284"/>
      <c r="B26" s="285"/>
      <c r="C26" s="286"/>
      <c r="D26" s="286"/>
      <c r="E26" s="287"/>
      <c r="F26" s="287"/>
      <c r="G26" s="287"/>
      <c r="H26" s="287"/>
      <c r="I26" s="287"/>
      <c r="J26" s="287"/>
      <c r="K26" s="288"/>
      <c r="L26" s="289"/>
      <c r="M26" s="289"/>
      <c r="N26" s="290"/>
      <c r="O26" s="290"/>
      <c r="P26" s="290"/>
      <c r="Q26" s="290"/>
      <c r="R26" s="290"/>
      <c r="S26" s="290"/>
      <c r="T26" s="290"/>
      <c r="U26" s="290"/>
      <c r="V26" s="290"/>
    </row>
    <row r="27" spans="1:22" ht="12.95" customHeight="1">
      <c r="A27" s="284"/>
      <c r="B27" s="285"/>
      <c r="C27" s="286"/>
      <c r="D27" s="286"/>
      <c r="E27" s="287"/>
      <c r="F27" s="287"/>
      <c r="G27" s="287"/>
      <c r="H27" s="287"/>
      <c r="I27" s="287"/>
      <c r="J27" s="287"/>
      <c r="K27" s="288"/>
      <c r="L27" s="289"/>
      <c r="M27" s="289"/>
      <c r="N27" s="290"/>
      <c r="O27" s="290"/>
      <c r="P27" s="290"/>
      <c r="Q27" s="290"/>
      <c r="R27" s="290"/>
      <c r="S27" s="290"/>
      <c r="T27" s="290"/>
      <c r="U27" s="290"/>
      <c r="V27" s="290"/>
    </row>
    <row r="28" spans="1:22" ht="12.95" customHeight="1">
      <c r="A28" s="284"/>
      <c r="B28" s="291"/>
      <c r="C28" s="286"/>
      <c r="D28" s="286"/>
      <c r="E28" s="287"/>
      <c r="F28" s="287"/>
      <c r="G28" s="287"/>
      <c r="H28" s="287"/>
      <c r="I28" s="287"/>
      <c r="J28" s="287"/>
      <c r="K28" s="289"/>
      <c r="L28" s="289"/>
      <c r="M28" s="289"/>
      <c r="N28" s="290"/>
      <c r="O28" s="290"/>
      <c r="P28" s="290"/>
      <c r="Q28" s="290"/>
      <c r="R28" s="290"/>
      <c r="S28" s="290"/>
      <c r="T28" s="290"/>
      <c r="U28" s="290"/>
      <c r="V28" s="290"/>
    </row>
    <row r="29" spans="1:22" ht="12.95" customHeight="1">
      <c r="A29" s="284"/>
      <c r="B29" s="291"/>
      <c r="C29" s="292"/>
      <c r="D29" s="292"/>
      <c r="E29" s="287"/>
      <c r="F29" s="287"/>
      <c r="G29" s="287"/>
      <c r="H29" s="287"/>
      <c r="I29" s="287"/>
      <c r="J29" s="287"/>
      <c r="K29" s="289"/>
      <c r="L29" s="289"/>
      <c r="M29" s="289"/>
      <c r="N29" s="290"/>
      <c r="O29" s="290"/>
      <c r="P29" s="290"/>
      <c r="Q29" s="290"/>
      <c r="R29" s="290"/>
      <c r="S29" s="290"/>
      <c r="T29" s="290"/>
      <c r="U29" s="290"/>
      <c r="V29" s="290"/>
    </row>
    <row r="30" spans="1:22" ht="12.95" customHeight="1">
      <c r="A30" s="284"/>
      <c r="B30" s="291"/>
      <c r="C30" s="292"/>
      <c r="D30" s="292"/>
      <c r="E30" s="287"/>
      <c r="F30" s="287"/>
      <c r="G30" s="287"/>
      <c r="H30" s="287"/>
      <c r="I30" s="287"/>
      <c r="J30" s="287"/>
      <c r="K30" s="289"/>
      <c r="L30" s="289"/>
      <c r="M30" s="289"/>
      <c r="N30" s="290"/>
      <c r="O30" s="290"/>
      <c r="P30" s="290"/>
      <c r="Q30" s="290"/>
      <c r="R30" s="290"/>
      <c r="S30" s="290"/>
      <c r="T30" s="290"/>
      <c r="U30" s="290"/>
      <c r="V30" s="290"/>
    </row>
    <row r="31" spans="1:22" ht="12.95" customHeight="1">
      <c r="A31" s="284"/>
      <c r="B31" s="291"/>
      <c r="C31" s="292"/>
      <c r="D31" s="292"/>
      <c r="E31" s="287"/>
      <c r="F31" s="287"/>
      <c r="G31" s="287"/>
      <c r="H31" s="287"/>
      <c r="I31" s="287"/>
      <c r="J31" s="287"/>
      <c r="K31" s="289"/>
      <c r="L31" s="289"/>
      <c r="M31" s="289"/>
      <c r="N31" s="290"/>
      <c r="O31" s="290"/>
      <c r="P31" s="290"/>
      <c r="Q31" s="290"/>
      <c r="R31" s="290"/>
      <c r="S31" s="290"/>
      <c r="T31" s="290"/>
      <c r="U31" s="290"/>
      <c r="V31" s="290"/>
    </row>
    <row r="32" spans="1:22" ht="12.95" customHeight="1">
      <c r="A32" s="284"/>
      <c r="B32" s="291"/>
      <c r="C32" s="292"/>
      <c r="D32" s="292"/>
      <c r="E32" s="287"/>
      <c r="F32" s="287"/>
      <c r="G32" s="287"/>
      <c r="H32" s="287"/>
      <c r="I32" s="287"/>
      <c r="J32" s="287"/>
      <c r="K32" s="289"/>
      <c r="L32" s="289"/>
      <c r="M32" s="289"/>
      <c r="N32" s="290"/>
      <c r="O32" s="290"/>
      <c r="P32" s="290"/>
      <c r="Q32" s="290"/>
      <c r="R32" s="290"/>
      <c r="S32" s="290"/>
      <c r="T32" s="290"/>
      <c r="U32" s="290"/>
      <c r="V32" s="290"/>
    </row>
    <row r="33" spans="1:22" ht="13.9" customHeight="1">
      <c r="A33" s="284"/>
      <c r="B33" s="293"/>
      <c r="C33" s="292"/>
      <c r="D33" s="292"/>
      <c r="E33" s="287"/>
      <c r="F33" s="287"/>
      <c r="G33" s="287"/>
      <c r="H33" s="287"/>
      <c r="I33" s="287"/>
      <c r="J33" s="287"/>
      <c r="K33" s="289"/>
      <c r="L33" s="289"/>
      <c r="M33" s="289"/>
      <c r="N33" s="290"/>
      <c r="O33" s="290"/>
      <c r="P33" s="294"/>
      <c r="Q33" s="294"/>
      <c r="R33" s="294"/>
      <c r="S33" s="294"/>
      <c r="T33" s="294"/>
      <c r="U33" s="294"/>
      <c r="V33" s="294"/>
    </row>
    <row r="34" spans="1:22" ht="12.95" customHeight="1">
      <c r="A34" s="284"/>
      <c r="B34" s="291"/>
      <c r="C34" s="286"/>
      <c r="D34" s="286"/>
      <c r="E34" s="287"/>
      <c r="F34" s="287"/>
      <c r="G34" s="287"/>
      <c r="H34" s="287"/>
      <c r="I34" s="287"/>
      <c r="J34" s="287"/>
      <c r="K34" s="289"/>
      <c r="L34" s="289"/>
      <c r="M34" s="289"/>
      <c r="N34" s="290"/>
      <c r="O34" s="290"/>
      <c r="P34" s="290"/>
      <c r="Q34" s="290"/>
      <c r="R34" s="290"/>
      <c r="S34" s="290"/>
      <c r="T34" s="290"/>
      <c r="U34" s="290"/>
      <c r="V34" s="290"/>
    </row>
    <row r="35" spans="1:22">
      <c r="A35" s="284"/>
      <c r="B35" s="291"/>
      <c r="C35" s="295"/>
      <c r="D35" s="295"/>
      <c r="E35" s="287"/>
      <c r="F35" s="287"/>
      <c r="G35" s="287"/>
      <c r="H35" s="287"/>
      <c r="I35" s="287"/>
      <c r="J35" s="287"/>
      <c r="K35" s="289"/>
      <c r="L35" s="289"/>
      <c r="M35" s="289"/>
      <c r="N35" s="290"/>
      <c r="O35" s="290"/>
      <c r="P35" s="290"/>
      <c r="Q35" s="290"/>
      <c r="R35" s="290"/>
      <c r="S35" s="290"/>
      <c r="T35" s="290"/>
      <c r="U35" s="290"/>
      <c r="V35" s="290"/>
    </row>
    <row r="36" spans="1:22" ht="12.95" customHeight="1">
      <c r="A36" s="284"/>
      <c r="B36" s="291"/>
      <c r="C36" s="295"/>
      <c r="D36" s="295"/>
      <c r="E36" s="287"/>
      <c r="F36" s="287"/>
      <c r="G36" s="287"/>
      <c r="H36" s="287"/>
      <c r="I36" s="287"/>
      <c r="J36" s="287"/>
      <c r="K36" s="289"/>
      <c r="L36" s="289"/>
      <c r="M36" s="289"/>
      <c r="N36" s="290"/>
      <c r="O36" s="290"/>
      <c r="P36" s="290"/>
      <c r="Q36" s="290"/>
      <c r="R36" s="290"/>
      <c r="S36" s="290"/>
      <c r="T36" s="290"/>
      <c r="U36" s="290"/>
      <c r="V36" s="290"/>
    </row>
    <row r="37" spans="1:22">
      <c r="A37" s="284"/>
      <c r="B37" s="291"/>
      <c r="C37" s="295"/>
      <c r="D37" s="295"/>
      <c r="E37" s="287"/>
      <c r="F37" s="287"/>
      <c r="G37" s="287"/>
      <c r="H37" s="287"/>
      <c r="I37" s="287"/>
      <c r="J37" s="287"/>
      <c r="K37" s="289"/>
      <c r="L37" s="289"/>
      <c r="M37" s="289"/>
      <c r="N37" s="290"/>
      <c r="O37" s="290"/>
      <c r="P37" s="290"/>
      <c r="Q37" s="290"/>
      <c r="R37" s="290"/>
      <c r="S37" s="290"/>
      <c r="T37" s="290"/>
      <c r="U37" s="290"/>
      <c r="V37" s="290"/>
    </row>
    <row r="38" spans="1:22" ht="12.95" customHeight="1">
      <c r="A38" s="284"/>
      <c r="B38" s="291"/>
      <c r="C38" s="295"/>
      <c r="D38" s="295"/>
      <c r="E38" s="287"/>
      <c r="F38" s="287"/>
      <c r="G38" s="287"/>
      <c r="H38" s="287"/>
      <c r="I38" s="287"/>
      <c r="J38" s="287"/>
      <c r="K38" s="289"/>
      <c r="L38" s="289"/>
      <c r="M38" s="289"/>
      <c r="N38" s="290"/>
      <c r="O38" s="290"/>
      <c r="P38" s="290"/>
      <c r="Q38" s="290"/>
      <c r="R38" s="290"/>
      <c r="S38" s="290"/>
      <c r="T38" s="290"/>
      <c r="U38" s="290"/>
      <c r="V38" s="290"/>
    </row>
    <row r="39" spans="1:22">
      <c r="A39" s="284"/>
      <c r="B39" s="291"/>
      <c r="C39" s="295"/>
      <c r="D39" s="295"/>
      <c r="E39" s="287"/>
      <c r="F39" s="287"/>
      <c r="G39" s="287"/>
      <c r="H39" s="287"/>
      <c r="I39" s="287"/>
      <c r="J39" s="287"/>
      <c r="K39" s="289"/>
      <c r="L39" s="289"/>
      <c r="M39" s="289"/>
      <c r="N39" s="290"/>
      <c r="O39" s="290"/>
      <c r="P39" s="290"/>
      <c r="Q39" s="290"/>
      <c r="R39" s="290"/>
      <c r="S39" s="290"/>
      <c r="T39" s="290"/>
      <c r="U39" s="290"/>
      <c r="V39" s="290"/>
    </row>
    <row r="40" spans="1:22" ht="12.95" customHeight="1">
      <c r="A40" s="284"/>
      <c r="B40" s="291"/>
      <c r="C40" s="295"/>
      <c r="D40" s="295"/>
      <c r="E40" s="287"/>
      <c r="F40" s="287"/>
      <c r="G40" s="287"/>
      <c r="H40" s="287"/>
      <c r="I40" s="287"/>
      <c r="J40" s="287"/>
      <c r="K40" s="289"/>
      <c r="L40" s="289"/>
      <c r="M40" s="289"/>
      <c r="N40" s="290"/>
      <c r="O40" s="290"/>
      <c r="P40" s="290"/>
      <c r="Q40" s="290"/>
      <c r="R40" s="290"/>
      <c r="S40" s="290"/>
      <c r="T40" s="290"/>
      <c r="U40" s="290"/>
      <c r="V40" s="290"/>
    </row>
    <row r="41" spans="1:22" ht="12.95" customHeight="1">
      <c r="A41" s="284"/>
      <c r="B41" s="291"/>
      <c r="C41" s="291"/>
      <c r="D41" s="291"/>
      <c r="E41" s="287"/>
      <c r="F41" s="287"/>
      <c r="G41" s="287"/>
      <c r="H41" s="287"/>
      <c r="I41" s="287"/>
      <c r="J41" s="287"/>
      <c r="K41" s="289"/>
      <c r="L41" s="289"/>
      <c r="M41" s="289"/>
      <c r="N41" s="290"/>
      <c r="O41" s="290"/>
      <c r="P41" s="290"/>
      <c r="Q41" s="290"/>
      <c r="R41" s="290"/>
      <c r="S41" s="290"/>
      <c r="T41" s="290"/>
      <c r="U41" s="290"/>
      <c r="V41" s="290"/>
    </row>
    <row r="42" spans="1:22" ht="12.95" customHeight="1">
      <c r="A42" s="284"/>
      <c r="B42" s="291"/>
      <c r="C42" s="296"/>
      <c r="D42" s="296"/>
      <c r="E42" s="291"/>
      <c r="F42" s="291"/>
      <c r="G42" s="291"/>
      <c r="H42" s="291"/>
      <c r="I42" s="291"/>
      <c r="J42" s="291"/>
      <c r="K42" s="290"/>
      <c r="L42" s="289"/>
      <c r="M42" s="290"/>
      <c r="N42" s="290"/>
      <c r="O42" s="290"/>
      <c r="P42" s="290"/>
      <c r="Q42" s="290"/>
      <c r="R42" s="290"/>
      <c r="S42" s="290"/>
      <c r="T42" s="290"/>
      <c r="U42" s="290"/>
      <c r="V42" s="290"/>
    </row>
    <row r="43" spans="1:22" ht="12.95" customHeight="1">
      <c r="A43" s="284"/>
      <c r="B43" s="297"/>
      <c r="C43" s="291"/>
      <c r="D43" s="291"/>
      <c r="E43" s="287"/>
      <c r="F43" s="287"/>
      <c r="G43" s="287"/>
      <c r="H43" s="287"/>
      <c r="I43" s="287"/>
      <c r="J43" s="287"/>
      <c r="K43" s="289"/>
      <c r="L43" s="290"/>
      <c r="M43" s="290"/>
      <c r="N43" s="290"/>
      <c r="O43" s="290"/>
      <c r="P43" s="294"/>
      <c r="Q43" s="294"/>
      <c r="R43" s="294"/>
      <c r="S43" s="294"/>
      <c r="T43" s="294"/>
      <c r="U43" s="294"/>
      <c r="V43" s="294"/>
    </row>
    <row r="44" spans="1:22" ht="13.5" customHeight="1">
      <c r="A44" s="284"/>
      <c r="B44" s="291"/>
      <c r="C44" s="295"/>
      <c r="D44" s="295"/>
      <c r="E44" s="291"/>
      <c r="F44" s="291"/>
      <c r="G44" s="291"/>
      <c r="H44" s="291"/>
      <c r="I44" s="291"/>
      <c r="J44" s="291"/>
      <c r="K44" s="289"/>
      <c r="L44" s="289"/>
      <c r="M44" s="290"/>
      <c r="N44" s="290"/>
      <c r="O44" s="290"/>
      <c r="P44" s="290"/>
      <c r="Q44" s="290"/>
      <c r="R44" s="290"/>
      <c r="S44" s="290"/>
      <c r="T44" s="290"/>
      <c r="U44" s="290"/>
      <c r="V44" s="290"/>
    </row>
    <row r="45" spans="1:22">
      <c r="A45" s="284"/>
      <c r="B45" s="284"/>
      <c r="C45" s="284"/>
      <c r="D45" s="284"/>
      <c r="E45" s="284"/>
      <c r="F45" s="284"/>
      <c r="G45" s="284"/>
      <c r="H45" s="284"/>
      <c r="I45" s="284"/>
      <c r="J45" s="284"/>
    </row>
    <row r="46" spans="1:22">
      <c r="A46" s="284"/>
      <c r="B46" s="284"/>
      <c r="C46" s="284"/>
      <c r="D46" s="284"/>
      <c r="E46" s="284"/>
      <c r="F46" s="284"/>
      <c r="G46" s="284"/>
      <c r="H46" s="284"/>
      <c r="I46" s="284"/>
      <c r="J46" s="284"/>
    </row>
    <row r="47" spans="1:22">
      <c r="A47" s="284"/>
      <c r="B47" s="284"/>
      <c r="C47" s="284"/>
      <c r="D47" s="284"/>
      <c r="E47" s="284"/>
      <c r="F47" s="284"/>
      <c r="G47" s="284"/>
      <c r="H47" s="284"/>
      <c r="I47" s="284"/>
      <c r="J47" s="284"/>
    </row>
    <row r="48" spans="1:22">
      <c r="A48" s="284"/>
      <c r="B48" s="284"/>
      <c r="C48" s="284"/>
      <c r="D48" s="284"/>
      <c r="E48" s="284"/>
      <c r="F48" s="284"/>
      <c r="G48" s="284"/>
      <c r="H48" s="284"/>
      <c r="I48" s="284"/>
      <c r="J48" s="284"/>
    </row>
    <row r="49" spans="1:10">
      <c r="A49" s="284"/>
      <c r="B49" s="284"/>
      <c r="C49" s="284"/>
      <c r="D49" s="284"/>
      <c r="E49" s="284"/>
      <c r="F49" s="284"/>
      <c r="G49" s="284"/>
      <c r="H49" s="284"/>
      <c r="I49" s="284"/>
      <c r="J49" s="284"/>
    </row>
    <row r="50" spans="1:10">
      <c r="A50" s="284"/>
      <c r="B50" s="284"/>
      <c r="C50" s="284"/>
      <c r="D50" s="284"/>
      <c r="E50" s="284"/>
      <c r="F50" s="284"/>
      <c r="G50" s="284"/>
      <c r="H50" s="284"/>
      <c r="I50" s="284"/>
      <c r="J50" s="284"/>
    </row>
    <row r="51" spans="1:10">
      <c r="A51" s="284"/>
      <c r="B51" s="284"/>
      <c r="C51" s="284"/>
      <c r="D51" s="284"/>
      <c r="E51" s="284"/>
      <c r="F51" s="284"/>
      <c r="G51" s="284"/>
      <c r="H51" s="284"/>
      <c r="I51" s="284"/>
      <c r="J51" s="284"/>
    </row>
    <row r="52" spans="1:10">
      <c r="A52" s="284"/>
      <c r="B52" s="284"/>
      <c r="C52" s="284"/>
      <c r="D52" s="284"/>
      <c r="E52" s="284"/>
      <c r="F52" s="284"/>
      <c r="G52" s="284"/>
      <c r="H52" s="284"/>
      <c r="I52" s="284"/>
      <c r="J52" s="284"/>
    </row>
    <row r="53" spans="1:10">
      <c r="A53" s="284"/>
      <c r="B53" s="284"/>
      <c r="C53" s="284"/>
      <c r="D53" s="284"/>
      <c r="E53" s="284"/>
      <c r="F53" s="284"/>
      <c r="G53" s="284"/>
      <c r="H53" s="284"/>
      <c r="I53" s="284"/>
      <c r="J53" s="284"/>
    </row>
    <row r="54" spans="1:10">
      <c r="A54" s="284"/>
      <c r="B54" s="284"/>
      <c r="C54" s="284"/>
      <c r="D54" s="284"/>
      <c r="E54" s="284"/>
      <c r="F54" s="284"/>
      <c r="G54" s="284"/>
      <c r="H54" s="284"/>
      <c r="I54" s="284"/>
      <c r="J54" s="284"/>
    </row>
    <row r="55" spans="1:10">
      <c r="A55" s="284"/>
      <c r="B55" s="284"/>
      <c r="C55" s="284"/>
      <c r="D55" s="284"/>
      <c r="E55" s="284"/>
      <c r="F55" s="284"/>
      <c r="G55" s="284"/>
      <c r="H55" s="284"/>
      <c r="I55" s="284"/>
      <c r="J55" s="284"/>
    </row>
    <row r="56" spans="1:10">
      <c r="A56" s="284"/>
      <c r="B56" s="284"/>
      <c r="C56" s="284"/>
      <c r="D56" s="284"/>
      <c r="E56" s="284"/>
      <c r="F56" s="284"/>
      <c r="G56" s="284"/>
      <c r="H56" s="284"/>
      <c r="I56" s="284"/>
      <c r="J56" s="284"/>
    </row>
    <row r="57" spans="1:10">
      <c r="A57" s="284"/>
      <c r="B57" s="284"/>
      <c r="C57" s="284"/>
      <c r="D57" s="284"/>
      <c r="E57" s="284"/>
      <c r="F57" s="284"/>
      <c r="G57" s="284"/>
      <c r="H57" s="284"/>
      <c r="I57" s="284"/>
      <c r="J57" s="284"/>
    </row>
    <row r="58" spans="1:10">
      <c r="A58" s="284"/>
      <c r="B58" s="284"/>
      <c r="C58" s="284"/>
      <c r="D58" s="284"/>
      <c r="E58" s="284"/>
      <c r="F58" s="284"/>
      <c r="G58" s="284"/>
      <c r="H58" s="284"/>
      <c r="I58" s="284"/>
      <c r="J58" s="284"/>
    </row>
    <row r="59" spans="1:10">
      <c r="A59" s="284"/>
      <c r="B59" s="284"/>
      <c r="C59" s="284"/>
      <c r="D59" s="284"/>
      <c r="E59" s="284"/>
      <c r="F59" s="284"/>
      <c r="G59" s="284"/>
      <c r="H59" s="284"/>
      <c r="I59" s="284"/>
      <c r="J59" s="284"/>
    </row>
    <row r="60" spans="1:10">
      <c r="A60" s="284"/>
      <c r="B60" s="284"/>
      <c r="C60" s="284"/>
      <c r="D60" s="284"/>
      <c r="E60" s="284"/>
      <c r="F60" s="284"/>
      <c r="G60" s="284"/>
      <c r="H60" s="284"/>
      <c r="I60" s="284"/>
      <c r="J60" s="284"/>
    </row>
  </sheetData>
  <mergeCells count="4">
    <mergeCell ref="B17:J17"/>
    <mergeCell ref="A1:J1"/>
    <mergeCell ref="A8:J8"/>
    <mergeCell ref="A9:J9"/>
  </mergeCells>
  <pageMargins left="0.511811024" right="0.511811024" top="0.78740157499999996" bottom="0.78740157499999996" header="0.31496062000000002" footer="0.31496062000000002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11</vt:i4>
      </vt:variant>
    </vt:vector>
  </HeadingPairs>
  <TitlesOfParts>
    <vt:vector size="18" baseType="lpstr">
      <vt:lpstr>ORÇAMENTO BASE</vt:lpstr>
      <vt:lpstr>Plan_Sinapi-nov18</vt:lpstr>
      <vt:lpstr>PLANILHA </vt:lpstr>
      <vt:lpstr>MEMORIA DE CALCULO</vt:lpstr>
      <vt:lpstr>COMPOSIÇÕES</vt:lpstr>
      <vt:lpstr>BDI</vt:lpstr>
      <vt:lpstr>CRONOGRAMA</vt:lpstr>
      <vt:lpstr>BDI!Area_de_impressao</vt:lpstr>
      <vt:lpstr>COMPOSIÇÕES!Area_de_impressao</vt:lpstr>
      <vt:lpstr>CRONOGRAMA!Area_de_impressao</vt:lpstr>
      <vt:lpstr>'MEMORIA DE CALCULO'!Area_de_impressao</vt:lpstr>
      <vt:lpstr>'ORÇAMENTO BASE'!Area_de_impressao</vt:lpstr>
      <vt:lpstr>'Plan_Sinapi-nov18'!Area_de_impressao</vt:lpstr>
      <vt:lpstr>'PLANILHA '!Area_de_impressao</vt:lpstr>
      <vt:lpstr>'MEMORIA DE CALCULO'!Titulos_de_impressao</vt:lpstr>
      <vt:lpstr>'ORÇAMENTO BASE'!Titulos_de_impressao</vt:lpstr>
      <vt:lpstr>'Plan_Sinapi-nov18'!Titulos_de_impressao</vt:lpstr>
      <vt:lpstr>'PLANILHA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Gisut Campinas</dc:creator>
  <cp:lastModifiedBy>licitação</cp:lastModifiedBy>
  <cp:lastPrinted>2024-03-07T08:46:45Z</cp:lastPrinted>
  <dcterms:created xsi:type="dcterms:W3CDTF">2016-11-07T13:52:01Z</dcterms:created>
  <dcterms:modified xsi:type="dcterms:W3CDTF">2024-03-07T08:54:47Z</dcterms:modified>
</cp:coreProperties>
</file>